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15" yWindow="65521" windowWidth="8910" windowHeight="9450" tabRatio="592" activeTab="6"/>
  </bookViews>
  <sheets>
    <sheet name="OPCI DIO" sheetId="1" r:id="rId1"/>
    <sheet name="PRIHODI" sheetId="2" r:id="rId2"/>
    <sheet name="Općinsko vijeće" sheetId="3" r:id="rId3"/>
    <sheet name="RASHODI" sheetId="4" r:id="rId4"/>
    <sheet name="RnZaduzivanja" sheetId="5" r:id="rId5"/>
    <sheet name="Upravni odjel" sheetId="6" r:id="rId6"/>
    <sheet name="ZakljucneOd" sheetId="7" r:id="rId7"/>
  </sheets>
  <definedNames/>
  <calcPr fullCalcOnLoad="1"/>
</workbook>
</file>

<file path=xl/sharedStrings.xml><?xml version="1.0" encoding="utf-8"?>
<sst xmlns="http://schemas.openxmlformats.org/spreadsheetml/2006/main" count="504" uniqueCount="380">
  <si>
    <t>Članak 1.</t>
  </si>
  <si>
    <t>I</t>
  </si>
  <si>
    <t>A</t>
  </si>
  <si>
    <t>C</t>
  </si>
  <si>
    <t>B</t>
  </si>
  <si>
    <t>kn bez lp</t>
  </si>
  <si>
    <t>Članak 2.</t>
  </si>
  <si>
    <t>PRIHODI POSLOVANJA</t>
  </si>
  <si>
    <t>Broj konta</t>
  </si>
  <si>
    <t>Naziv prihoda</t>
  </si>
  <si>
    <t>Prihodi od poreza</t>
  </si>
  <si>
    <t>Porez i prirez na dohodak</t>
  </si>
  <si>
    <t>Porez i prirez na dohodak od nesamostalnog rada</t>
  </si>
  <si>
    <t>Porezi na imovinu</t>
  </si>
  <si>
    <t>Porezi na robu i usluge</t>
  </si>
  <si>
    <t>Pomoći od subjekata unutar opće države</t>
  </si>
  <si>
    <t>Pomoći iz Proračuna</t>
  </si>
  <si>
    <t>Tekuće pomoći iz proračuna</t>
  </si>
  <si>
    <t>Prihodi od imovine</t>
  </si>
  <si>
    <t>Prihodi od financijske imovine</t>
  </si>
  <si>
    <t>Kamate na oročena sredstva i depozite po viđenju</t>
  </si>
  <si>
    <t>Prihodi od nefinancijske imovine</t>
  </si>
  <si>
    <t>Naknade za koncesije</t>
  </si>
  <si>
    <t>Prihodi od zakupa i iznajmljivanja imovine</t>
  </si>
  <si>
    <t>Prihodi od administrativnih pristojbi i po posebnim propisima</t>
  </si>
  <si>
    <t>Administrativne (upravne) pristojbe</t>
  </si>
  <si>
    <t>Državne upravne i sudske pristojbe</t>
  </si>
  <si>
    <t>Prihodi po posebnim propisima</t>
  </si>
  <si>
    <t>PRIHODI OD PRODAJE NEFINANCIJSKE IMOVINE</t>
  </si>
  <si>
    <t>Prihodi od prodaje neproizv. imovine</t>
  </si>
  <si>
    <t>Prihodi od prodaje materijalne imovine - prirodnih bogatstava</t>
  </si>
  <si>
    <t>Zemljište</t>
  </si>
  <si>
    <t>Prihodi od prodaje građevinskih objekata</t>
  </si>
  <si>
    <t>Stambeni objekti</t>
  </si>
  <si>
    <t xml:space="preserve"> </t>
  </si>
  <si>
    <t>RASHODI POSLOVANJA</t>
  </si>
  <si>
    <t>Naziv rashoda</t>
  </si>
  <si>
    <t>Rashodi za zaposlene</t>
  </si>
  <si>
    <t>Plaće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</si>
  <si>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</si>
  <si>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</si>
  <si>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</si>
  <si>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</si>
  <si>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</si>
  <si>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</si>
  <si>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</si>
  <si>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rashodi</t>
  </si>
  <si>
    <t>Kamate za primljene zajmove</t>
  </si>
  <si>
    <t>Ostali financijski rashodi</t>
  </si>
  <si>
    <t>Naknade građanima i kućanstvima iz Proračuna</t>
  </si>
  <si>
    <t>Ostali rashodi</t>
  </si>
  <si>
    <t>Tekuće donacije</t>
  </si>
  <si>
    <t>Kazne, penali i naknade štete</t>
  </si>
  <si>
    <t>RASHODI ZA NABAVU NEFINANCIJSKE IMOVINE</t>
  </si>
  <si>
    <t>Materijalna imovina - prirodna bogatstva</t>
  </si>
  <si>
    <t>Građevinski objekti</t>
  </si>
  <si>
    <t>Postrojenja i oprema</t>
  </si>
  <si>
    <t>Rashodi za nabavu neproizvedene imovine</t>
  </si>
  <si>
    <t>Rashodi za nabavu proizvedene dugotrajne imovine</t>
  </si>
  <si>
    <t>Naziv izdataka</t>
  </si>
  <si>
    <t>VLASTITI IZVORI</t>
  </si>
  <si>
    <t>Rezultat poslovanja</t>
  </si>
  <si>
    <t>Višak prihoda</t>
  </si>
  <si>
    <t>RAČUN ZADUŽIVANJA</t>
  </si>
  <si>
    <t>Naziv</t>
  </si>
  <si>
    <t>PRIMICI OD FINANCIJSKE IMOVINE I ZADUŽIVANJA</t>
  </si>
  <si>
    <t>IZDACI ZA FINANCIJSKU IMOVINU I OTPLATE ZAJMOVA</t>
  </si>
  <si>
    <t>Otplata glavnice primljenih zajmova od banaka i ostalih financijskih institucija izvan javnog sektora</t>
  </si>
  <si>
    <t>RAZDJEL 001</t>
  </si>
  <si>
    <t>Naknade za rad predstavničkih i izvršnih tijela, povjerenstva</t>
  </si>
  <si>
    <t>Reprezentacija</t>
  </si>
  <si>
    <t>Zimska služba</t>
  </si>
  <si>
    <t>Energija</t>
  </si>
  <si>
    <t>RAZDJEL 002</t>
  </si>
  <si>
    <t>JEDINSTVENI UPRAVNI ODJEL</t>
  </si>
  <si>
    <t>Plaće za redovni rad</t>
  </si>
  <si>
    <t>Dprinos za zapošljavanje 1,7%</t>
  </si>
  <si>
    <t>Službena putovanja</t>
  </si>
  <si>
    <t>Stručno usavršavanje zaposlenika</t>
  </si>
  <si>
    <t>Usluge telefona, pošte i prijevoza</t>
  </si>
  <si>
    <t>Bankarske usluge i usluge platnog prometa</t>
  </si>
  <si>
    <t>Zatezne kamate</t>
  </si>
  <si>
    <t>Sitni inventar</t>
  </si>
  <si>
    <t>III</t>
  </si>
  <si>
    <t>ZAKLJUČNE ODREDBE</t>
  </si>
  <si>
    <t>OPĆINSKO VIJEĆE OPĆINE VELIKA LUDINA</t>
  </si>
  <si>
    <t>URBROJ:</t>
  </si>
  <si>
    <t>KLASA:</t>
  </si>
  <si>
    <t>Predsjednik:</t>
  </si>
  <si>
    <t>Nematerijalna imovina</t>
  </si>
  <si>
    <t>Kapitalne pomoći iz proračuna</t>
  </si>
  <si>
    <r>
      <t xml:space="preserve">                      </t>
    </r>
    <r>
      <rPr>
        <b/>
        <sz val="10"/>
        <rFont val="Arial"/>
        <family val="2"/>
      </rPr>
      <t>P O S E B N I  D I O</t>
    </r>
  </si>
  <si>
    <r>
      <t xml:space="preserve">                    </t>
    </r>
    <r>
      <rPr>
        <b/>
        <sz val="10"/>
        <rFont val="Arial"/>
        <family val="2"/>
      </rPr>
      <t xml:space="preserve">  U K U P N O  R A S H O D I  I  I Z D A C I</t>
    </r>
  </si>
  <si>
    <t>Aktivnost</t>
  </si>
  <si>
    <t>Rashodi poslovanja</t>
  </si>
  <si>
    <t>Donacije i ostali rashodi</t>
  </si>
  <si>
    <t>Tekuće donacije u novcu</t>
  </si>
  <si>
    <t>GLAVA 01</t>
  </si>
  <si>
    <t>JEDINSTVENI  UPRAVNI  ODJEL</t>
  </si>
  <si>
    <t>Aktivnost:</t>
  </si>
  <si>
    <t>Naknada za prijevoz</t>
  </si>
  <si>
    <t>Uredski materijal</t>
  </si>
  <si>
    <t>Usluge promiđbe i informiranja (čestitke, natječaji)</t>
  </si>
  <si>
    <t>Zdravstvene i veterinarske usluge</t>
  </si>
  <si>
    <t>Računalne usluge</t>
  </si>
  <si>
    <t>Premija osiguranja za opremu i zgrade</t>
  </si>
  <si>
    <t>Usluge tekućeg i investicijskog održavanja</t>
  </si>
  <si>
    <t>GLAVA  02</t>
  </si>
  <si>
    <t>KOMUNALNA  INFRASTRUKTURA</t>
  </si>
  <si>
    <t>Funkcijska klasifikacija:04- Ekonomska klasifikacija</t>
  </si>
  <si>
    <t>Program 01: Priprema i donošenje akata iz djelokruga tijela</t>
  </si>
  <si>
    <t xml:space="preserve">Program 01: Održavanje objekata i uređaja komunal. infrastrukture  </t>
  </si>
  <si>
    <t>Aktivnost: Rashodi za uređaje i javnu rasvjetu</t>
  </si>
  <si>
    <t>Rashodi za nabavu nefinancijske imovine</t>
  </si>
  <si>
    <t>Rashodi za nabavu proizvedene dugotrajne imov.</t>
  </si>
  <si>
    <t>GLAVA  04</t>
  </si>
  <si>
    <t>Funkcijska klasifikacija: 03- Javni red i sigurnost</t>
  </si>
  <si>
    <t>Program: Zaštita od požara</t>
  </si>
  <si>
    <t>Aktivnost: Rad DVD općine</t>
  </si>
  <si>
    <t>GLAVA  05</t>
  </si>
  <si>
    <t>Funkcijska klasifikacija: 07- Zdravstvo</t>
  </si>
  <si>
    <t>Program: Dodatne usluge u zdravstvu</t>
  </si>
  <si>
    <t>Aktivnost: Poslovi deratizacije</t>
  </si>
  <si>
    <t>Komunalne usluge</t>
  </si>
  <si>
    <t>Aktivnost: Troškovi prijevoza laboratorijskih uzoraka</t>
  </si>
  <si>
    <t>GLAVA  06</t>
  </si>
  <si>
    <t>Program 01- Program predškolskog odgoja</t>
  </si>
  <si>
    <t>Plaće za redovan rad</t>
  </si>
  <si>
    <t>Doprinosi za zdravstveno osiguranje</t>
  </si>
  <si>
    <t>Doprinos za zapošljavanje</t>
  </si>
  <si>
    <t>Program 02: Javne potrebe iznad standarda u školstvu</t>
  </si>
  <si>
    <t xml:space="preserve">Ostali rashodi </t>
  </si>
  <si>
    <t>GLAVA  07</t>
  </si>
  <si>
    <t>Naknade građanima i kućanstvima</t>
  </si>
  <si>
    <t>Funkcijska klasifikacija: 08- Rekreacija, kultura i religija</t>
  </si>
  <si>
    <t>Program 01: Program javnih potreba</t>
  </si>
  <si>
    <t>Knjige u knjižnici</t>
  </si>
  <si>
    <t>Program 02: Program obnove sakralnih objekata</t>
  </si>
  <si>
    <t>Funkcijska klasifikacija 08: -Rekreacija, kultura i religija</t>
  </si>
  <si>
    <t>Program: Organizacija sportskih aktivnosti</t>
  </si>
  <si>
    <t>Aktivnost: Djelatnost sportskog kluba " Sokol "</t>
  </si>
  <si>
    <t>Aktivnost: Djelatnost ostalih sportskih društava</t>
  </si>
  <si>
    <t>Funkcijska klasifikacija: 10- Socijalna skrb</t>
  </si>
  <si>
    <t>Program 01: Program novčane pomoći</t>
  </si>
  <si>
    <t>Naknade građanima i kućanstvima u novcu</t>
  </si>
  <si>
    <t>Program 02: Humanitarna skrb kroz udruge građana</t>
  </si>
  <si>
    <t>Aktivnost: Humanitarna djelatnost Crvenog križa</t>
  </si>
  <si>
    <t xml:space="preserve">Funkcijska klasifikacija: </t>
  </si>
  <si>
    <t>01- Opće javne usluge</t>
  </si>
  <si>
    <t>Program 01:</t>
  </si>
  <si>
    <t>Odvjetničke usluge, usluge javnog bilježnika, ugovor o djelu, autorski honorari, geodetsko - katastarske usluge</t>
  </si>
  <si>
    <t>Aktivnost: Administrativno tehničko osoblje                                          Korisnik:KNJIŽNICA I ČITAONICA VELIKA LUDINA</t>
  </si>
  <si>
    <t>Program 02:</t>
  </si>
  <si>
    <t xml:space="preserve">    OPĆI DIO</t>
  </si>
  <si>
    <t xml:space="preserve">   RAČUNA PRIHODA I RASHODA</t>
  </si>
  <si>
    <t xml:space="preserve">     prihodi poslovanja</t>
  </si>
  <si>
    <t xml:space="preserve">     prihodi od prodaje nefinancijske imovine</t>
  </si>
  <si>
    <t xml:space="preserve">     rashodi poslovanja</t>
  </si>
  <si>
    <t xml:space="preserve">     rashodi za nabavu nefinancijske imovine</t>
  </si>
  <si>
    <t xml:space="preserve">     razlika - višak/manjak</t>
  </si>
  <si>
    <t xml:space="preserve">     RASPOLOŽIVIH SREDSTAVA IZ PRETHODNIH GODINA</t>
  </si>
  <si>
    <t xml:space="preserve">    raspoloživa sredstva iz prethodnih godina</t>
  </si>
  <si>
    <t xml:space="preserve">    RAČUNA FINANCIRANJA</t>
  </si>
  <si>
    <t xml:space="preserve">    neto financiranja</t>
  </si>
  <si>
    <t xml:space="preserve">   višak/manjak + raspoloživa sredstva iz prethodnih godina + neto financiranje</t>
  </si>
  <si>
    <t xml:space="preserve">   Prihodi i rashodi, te primici i izdaci po ekonomskoj klasifikaciji utvrđuju se u Računu prihoda</t>
  </si>
  <si>
    <t>Doprinosi za zapošljavanje</t>
  </si>
  <si>
    <t>Grafičke i tiskarske usluge</t>
  </si>
  <si>
    <r>
      <t>Donacije i ostali rasho</t>
    </r>
    <r>
      <rPr>
        <sz val="8"/>
        <rFont val="Arial"/>
        <family val="2"/>
      </rPr>
      <t>di</t>
    </r>
  </si>
  <si>
    <t>Naknada štete pravnim i fizičkim osobama</t>
  </si>
  <si>
    <t xml:space="preserve">Aktivnost: Odgojno i administrativno tehničko osoblje                      </t>
  </si>
  <si>
    <t xml:space="preserve">Korisnik: </t>
  </si>
  <si>
    <r>
      <t>D</t>
    </r>
    <r>
      <rPr>
        <b/>
        <sz val="8"/>
        <rFont val="Arial"/>
        <family val="2"/>
      </rPr>
      <t>JEČJI VRTIĆ LUDINA</t>
    </r>
  </si>
  <si>
    <t>Korisnik: OSNOVNA ŠKOLA LUDINA</t>
  </si>
  <si>
    <t>OSNOVNA ŠKOLA LUDINA</t>
  </si>
  <si>
    <t>Aktivnost:Administrativno tehničko osoblje</t>
  </si>
  <si>
    <t>Opremanje civilne zaštite</t>
  </si>
  <si>
    <t>Funkcijska klasifikacija: 01- opće javne usluge</t>
  </si>
  <si>
    <t>Usluge tekućeg i investicijskog održavanj građ. objekata</t>
  </si>
  <si>
    <t>Izdaci za otplatu glavnica primljenih zajmova</t>
  </si>
  <si>
    <t>Ostali nesp.finan. rash.( Porezna upr.-drž. zemlj.)</t>
  </si>
  <si>
    <t>Usluge promidžbe i informiranja ( TV, Radio)</t>
  </si>
  <si>
    <r>
      <t>R</t>
    </r>
    <r>
      <rPr>
        <b/>
        <sz val="8"/>
        <rFont val="Arial"/>
        <family val="2"/>
      </rPr>
      <t>ash. za nab.proizvedene dugotr. imovine</t>
    </r>
  </si>
  <si>
    <t>OPĆINSKO  VIJEĆE</t>
  </si>
  <si>
    <t>_______________________</t>
  </si>
  <si>
    <t>Ostale zdravstvene usluge-laboratorij</t>
  </si>
  <si>
    <t>Aktivnost:Održavanje makad. cesta i uređenje parkirališta</t>
  </si>
  <si>
    <t>Nadzor nad provedbom deratizacije</t>
  </si>
  <si>
    <t>Usluge tekućeg održavanja opreme</t>
  </si>
  <si>
    <t>Tekući projekt: Sufinanc. uređenja zgrade škole i podr.škola</t>
  </si>
  <si>
    <t xml:space="preserve">Korisnik:   </t>
  </si>
  <si>
    <t>Naknade za prijevoz</t>
  </si>
  <si>
    <t>Ostale tekuće donacije</t>
  </si>
  <si>
    <t>Tekući projekt: Nabava proizvedene dugotrajne imovine</t>
  </si>
  <si>
    <t>Naknada za eviden. prikupljenih sred.-Moslavina</t>
  </si>
  <si>
    <t>Energija  (elektr. energ., plin )</t>
  </si>
  <si>
    <t>Aktivnost: Stipendiranje učenika i studenata i prijevoz uč.</t>
  </si>
  <si>
    <t>Program 03: Program očuvanja kulturne baštine</t>
  </si>
  <si>
    <t>Aktivnost: Sufinanciranje troškova školske kuhinje</t>
  </si>
  <si>
    <t>Aktivnost: Pomoć za obnovu sakralnih objekata</t>
  </si>
  <si>
    <t>GLAVA  08:</t>
  </si>
  <si>
    <t>GLAVA 03</t>
  </si>
  <si>
    <t>Funkcijska klasifikacija:04-Ekonomski poslovi</t>
  </si>
  <si>
    <t>Aktivnost:Subvencije u poljoprivredi</t>
  </si>
  <si>
    <t>Subvencije</t>
  </si>
  <si>
    <t>Subvencije poljoprivrednicima</t>
  </si>
  <si>
    <t>GLAVA  09:</t>
  </si>
  <si>
    <t xml:space="preserve">GLAVA 10: </t>
  </si>
  <si>
    <t>Subvencije u poljoprivredi</t>
  </si>
  <si>
    <t xml:space="preserve"> Oprema- peć, kompjuter,printer, fax i dr.</t>
  </si>
  <si>
    <t>Energija  (elektr. energ., plin, dizel gorivo)</t>
  </si>
  <si>
    <t>Vodni doprinos</t>
  </si>
  <si>
    <t xml:space="preserve">Čišćenje slivnika i šahta                                     05  </t>
  </si>
  <si>
    <t xml:space="preserve">Kamate za primljene zajmove od banaka         </t>
  </si>
  <si>
    <t xml:space="preserve">Bankarske usluge i usluge platnog prometa      </t>
  </si>
  <si>
    <t>Financijski rashodi                                         04</t>
  </si>
  <si>
    <t>Aktivnost: Održ. zgrada pučkih domova i dječjih igrališta    01</t>
  </si>
  <si>
    <t xml:space="preserve">Rashodi za nabavu proizvedene dugotr. imovine                                                           01  </t>
  </si>
  <si>
    <t xml:space="preserve">Aktivnost: Novčana pomoć građanima                                  </t>
  </si>
  <si>
    <t>VATROGASTVO                                              03</t>
  </si>
  <si>
    <t>GOSPODARSTVO                                           04</t>
  </si>
  <si>
    <t>Popravak makadamskih cesta                            04</t>
  </si>
  <si>
    <t>Usluge održavanja javne rasvjete                      06</t>
  </si>
  <si>
    <t>Program 02: Izgradnja objekata i uređaja komunalne infrastr.</t>
  </si>
  <si>
    <t>Kapitalni projekt:Izgradnja i asfaltiranje cesta                       04</t>
  </si>
  <si>
    <t>Vertikalna i horizontalna signalizacija                 04</t>
  </si>
  <si>
    <t>Aktivnost: Održavanje cesta u zimskim uvjetima                  05</t>
  </si>
  <si>
    <t>Aktivnost: Održavanje javnih i zelenih površina                    05</t>
  </si>
  <si>
    <t xml:space="preserve">Održavanje javnih i zelenih površina                 </t>
  </si>
  <si>
    <t xml:space="preserve">Zbrinjavanje otpada i čišćenje smetlišta            </t>
  </si>
  <si>
    <t>Aktivnost:Naknada štete                                                             01</t>
  </si>
  <si>
    <t>Energija                                                               04</t>
  </si>
  <si>
    <t>JAVNE POTREBE U ZDRAVSTVU                 07</t>
  </si>
  <si>
    <t xml:space="preserve">Funkcijska klasifikacija: 09- Obrazovanje                             </t>
  </si>
  <si>
    <t>JAVNE USTANOVE PREDŠKOLSKOG ODGOJA I OSNOVNOG OBRAZOVANJA   09</t>
  </si>
  <si>
    <t>PROGRAM DJELATNOSTI KULTURE        08</t>
  </si>
  <si>
    <t>PROGRAMSKA DJELATNOST SPORTA    08</t>
  </si>
  <si>
    <t>PROGRAMSKA DJELATNOST SOCIJALNE SKRBI                               10</t>
  </si>
  <si>
    <t>PROGRAM UDRUGA GRAĐANA OPĆINE V. LUDINA     10</t>
  </si>
  <si>
    <t xml:space="preserve">Predstavnička i izvršna tijela                  </t>
  </si>
  <si>
    <t>Materijal i dijelovi za tekuće i investicijsko održavanje</t>
  </si>
  <si>
    <t>Prihodi od zateznih kamata</t>
  </si>
  <si>
    <t>Naknada za korištenje nefinancijske imovine ( RR )</t>
  </si>
  <si>
    <t>Ostale pristojbe i naknade</t>
  </si>
  <si>
    <t>Doprinos za šume</t>
  </si>
  <si>
    <t>Komunalni doprinosi i naknade</t>
  </si>
  <si>
    <t>Komunalni doprinos</t>
  </si>
  <si>
    <t>Komunalna naknada</t>
  </si>
  <si>
    <t>Prihodi od prodaje proizv. dugotrajne imovine</t>
  </si>
  <si>
    <t>Komunalne usluge (voda, smeće,dimnjačar i ostale komunalne usluge)</t>
  </si>
  <si>
    <t>Kapitalni projekt: Kupnja poslovnog prostora                       06</t>
  </si>
  <si>
    <t>Ostali nespomenuti prihodi ( grobarina )</t>
  </si>
  <si>
    <t>Naknade za priključak</t>
  </si>
  <si>
    <t xml:space="preserve">Sanacija kom. deponije - Moslavina d.o.o. sufinanc.                           </t>
  </si>
  <si>
    <t>Stalni porezi na nepokretnu imovinu ( kuće za odmor)</t>
  </si>
  <si>
    <t>Povremeni porezi na imovinu (promet nekretnina)</t>
  </si>
  <si>
    <t>Porez na promet proizvoda i usluga</t>
  </si>
  <si>
    <t>Porez na korištenje dobara (tvrtka)</t>
  </si>
  <si>
    <t xml:space="preserve">    primici od financijske imovine i zaduživanja</t>
  </si>
  <si>
    <t>Program političkih stranaka                  01</t>
  </si>
  <si>
    <t>Donošenje akata i mjera iz djelokruga predstavničkog,izvršnog tijela i mjesne samouprave                                              01</t>
  </si>
  <si>
    <t>Aktivnost: Priključci na komunalnu infrastrukturu                01</t>
  </si>
  <si>
    <r>
      <t>Pr</t>
    </r>
    <r>
      <rPr>
        <b/>
        <sz val="8"/>
        <rFont val="Arial"/>
        <family val="0"/>
      </rPr>
      <t>ogram:Poticanje razvoja gospodarstva</t>
    </r>
  </si>
  <si>
    <t>Privatni automobil  u službene svrhe</t>
  </si>
  <si>
    <t>Tekuće održavanje prijevoznog sredstva</t>
  </si>
  <si>
    <t>Rashodi za nab. proizvedene dugotr. Imovine</t>
  </si>
  <si>
    <r>
      <t>R</t>
    </r>
    <r>
      <rPr>
        <b/>
        <sz val="8"/>
        <rFont val="Arial"/>
        <family val="2"/>
      </rPr>
      <t>ashodi za nabavu nefinancijske imovine</t>
    </r>
  </si>
  <si>
    <t>Rashodi za nab. proizvedene dugotr. imovine</t>
  </si>
  <si>
    <t>Izgradnja kanalizacije</t>
  </si>
  <si>
    <t>Ostali prihodi od nefinancijske imovine</t>
  </si>
  <si>
    <t>Komunalne usluge    ( voda, smeće, dimnjačarske</t>
  </si>
  <si>
    <t>Registracija vozila</t>
  </si>
  <si>
    <t>Sufinanciranje javnog prijevoza i smještaja u dom</t>
  </si>
  <si>
    <t>Sitni inventar-opremanje pučkih domova i Općina</t>
  </si>
  <si>
    <t xml:space="preserve"> usl. i ostale komunalne usluge)</t>
  </si>
  <si>
    <t>Kapitalni projekt:Izgrad. plinske mreže na području općine  01</t>
  </si>
  <si>
    <t>Plinovod G. Potok - Bukovec</t>
  </si>
  <si>
    <t>Uređenje terase</t>
  </si>
  <si>
    <t xml:space="preserve">Usluge tekućeg i invest. održ. - uređenje objekta </t>
  </si>
  <si>
    <t>Tekući projekt:Nabava uredske opreme</t>
  </si>
  <si>
    <t>Rashodi za nabavu proizv. dugotrajne imov.</t>
  </si>
  <si>
    <t>Aktivnost: Udio u glavnici trg. društva izvan javnog sektora</t>
  </si>
  <si>
    <t>Izdaci za financijsku imovinu</t>
  </si>
  <si>
    <t>Izdaci za dionice i udjele u glavnici</t>
  </si>
  <si>
    <t>Dionice i udjeli u glav. trg. društva izvan javnog sektora</t>
  </si>
  <si>
    <t>Kapitalni projekt: Elektrifikacija i trafostanica u V.Lud  04</t>
  </si>
  <si>
    <t>Elektrifikacija-Ruškovečka kosa</t>
  </si>
  <si>
    <t>Izdaci za dionice i udjeli u glavnici</t>
  </si>
  <si>
    <t>Dionice i udjeli u glavnici trgovačkih društava</t>
  </si>
  <si>
    <t>IZDACI ZA FINANCIJSKU IMOVINU</t>
  </si>
  <si>
    <t>Dionice i udjeli uglavnici</t>
  </si>
  <si>
    <t xml:space="preserve">    rashodi za nabavu nefinancijske imovine ( 2011.)</t>
  </si>
  <si>
    <t>Rashodi za nabavu proizv. dugotrajne imovine</t>
  </si>
  <si>
    <t>Knjige, umjetnička djela i ostale izložbene vrijed.</t>
  </si>
  <si>
    <t xml:space="preserve">Naknade građanima i kućanstvima na temelju osiguranja i druge naknade </t>
  </si>
  <si>
    <t>Garaža za vatrogasno vozilo u Vidrenjaku</t>
  </si>
  <si>
    <t>RASPOLOŽIVA SREDSTVA IZ TEKUĆE GODINE</t>
  </si>
  <si>
    <t xml:space="preserve">    i rashoda i Računu financiranja za 2013. godinu kako slijedi:</t>
  </si>
  <si>
    <t>Doprinos za zdravstveno osiguranje 13,5%</t>
  </si>
  <si>
    <t>Uređenje škole V. Ludina i zgrada područnih škola</t>
  </si>
  <si>
    <t>Zemljište u centru V. Ludine ( za ulicu )                    06</t>
  </si>
  <si>
    <t>Projekt - dom Kompator                                        01</t>
  </si>
  <si>
    <t>Projekt- Cvijetna ulica V. Ludina                           01</t>
  </si>
  <si>
    <t>Projekt ( koncepcijski ) kanalizacije na području cijele Općne V. Ludina                                      01</t>
  </si>
  <si>
    <t>Projekt trafostanice ( vočnjak kod jezera Bukovac )</t>
  </si>
  <si>
    <t xml:space="preserve">Projekt - dom M. Ludina ( proširenje )           01                      </t>
  </si>
  <si>
    <t>Projekt nogostupa prema groblju                  01</t>
  </si>
  <si>
    <t>Vatrogasni dom Okoli</t>
  </si>
  <si>
    <t>Kapitalni projekt:Izgradnja garaže i uređ. vatrogasnog doma</t>
  </si>
  <si>
    <t>Dom Kompator</t>
  </si>
  <si>
    <t>Propust na žup. cesti u G. Potoku (sufinanciranje)</t>
  </si>
  <si>
    <t>Dječje igralište u V. Ludini</t>
  </si>
  <si>
    <t>Održavanje bankina i graba uz nerazvrstane promet.</t>
  </si>
  <si>
    <t>Priključ. na vodov. i plinsku mrežu i popravak hidranata</t>
  </si>
  <si>
    <t>Krpanje asfalta na nerazvrstanim prometnicama</t>
  </si>
  <si>
    <t>Asfaltiranje cesta</t>
  </si>
  <si>
    <t>Kapitalni projekt:Uređenje pučkog doma u Kompatoru</t>
  </si>
  <si>
    <t>Uređenje ulaza u Dječji vrtić</t>
  </si>
  <si>
    <t xml:space="preserve">Aktivnost: Djelatnost KUD-a "Mijo Stuparić" </t>
  </si>
  <si>
    <t>Aktivnost: UHVIBDR, Udruga slijepih,ostale udruge</t>
  </si>
  <si>
    <t>Kapitalni projekt: Izgradnja kanalizacije       04</t>
  </si>
  <si>
    <t>Izbori</t>
  </si>
  <si>
    <t>Administrativno, tehničko i strčno osoblje  01</t>
  </si>
  <si>
    <t xml:space="preserve">     rashodi poslovanja (2012.)</t>
  </si>
  <si>
    <t>Aktivnost:Povišeni zdravstveni standard</t>
  </si>
  <si>
    <t>Sufinanciranje hitne medicinske pomoći</t>
  </si>
  <si>
    <t>povećanje (+) / smanjenje (-)</t>
  </si>
  <si>
    <t>novi plan I  za 2013.</t>
  </si>
  <si>
    <t>Stipendije i školarine  ( 10+39 )</t>
  </si>
  <si>
    <t>Aktivnost: Udruge građ. Općine V. L.- Voćari i vinogr. Moslavine</t>
  </si>
  <si>
    <t xml:space="preserve">                                    OPĆINE VELIKA LUDINA ZA 2013. GODINU</t>
  </si>
  <si>
    <t xml:space="preserve">novi plan I za 2013. </t>
  </si>
  <si>
    <t>novi plan I za 2013.</t>
  </si>
  <si>
    <t>Projekt ulaza u Poslovnu zonu</t>
  </si>
  <si>
    <t xml:space="preserve">         Velika Ludina, </t>
  </si>
  <si>
    <t>snagu osam dana nakon objave u " Službenim novinama" Općine Velika Ludina.</t>
  </si>
  <si>
    <t>ostvareno I-VI 2013.</t>
  </si>
  <si>
    <t>novi plan II za 2013.</t>
  </si>
  <si>
    <t>novi plan II  za 2013.</t>
  </si>
  <si>
    <t xml:space="preserve">novi plan II za 2013. </t>
  </si>
  <si>
    <t>povećanje (+) / 
smanjenje (-)</t>
  </si>
  <si>
    <t xml:space="preserve">                                          II  IZMJENE I DOPUNE PRORAČUNA                 </t>
  </si>
  <si>
    <t>II Izmene i dopune Proračuna Općine Velika Ludina za 2013. god. sastoje se od :</t>
  </si>
  <si>
    <t>ostvareno    I-VI 2013.</t>
  </si>
  <si>
    <t>novi pla I za 2013.</t>
  </si>
  <si>
    <t>ostvareno        I -VI 2013.</t>
  </si>
  <si>
    <t>ostvareno      I -VI 2013.</t>
  </si>
  <si>
    <t>ostvarenje      I -VI 2013.</t>
  </si>
  <si>
    <t>ostvareno       I -VI 2013.</t>
  </si>
  <si>
    <t>Rash. za nab.proizvedene dugotr. imovine</t>
  </si>
  <si>
    <t>Kapitalni projekt:Izgradnja vodovoda na području općine  01</t>
  </si>
  <si>
    <t>Rashodi za nabavu proizved. dugotrajne imovine</t>
  </si>
  <si>
    <t xml:space="preserve">Izgradnja vodovoda na području općine V. Ludina </t>
  </si>
  <si>
    <t>Poslovni objekat + LIFT</t>
  </si>
  <si>
    <t>+</t>
  </si>
  <si>
    <t>i članka 34. i 35. Statuta Općine Velika Ludina ( "Službene novine" Općine Velika Ludina broj</t>
  </si>
  <si>
    <t xml:space="preserve">IV i V Izmjena prostornog plana općine V. Ludina </t>
  </si>
  <si>
    <t>Izdaci za dane zajmove</t>
  </si>
  <si>
    <t>Dani zajmovi trgovačkim društvima - kratkoročni</t>
  </si>
  <si>
    <t>Aktivnost: Pozajmica trgovačkom društvu Ludina d.o.o.</t>
  </si>
  <si>
    <t>Izdaci za dane zajmove trg. društvima-kratkoročni</t>
  </si>
  <si>
    <t>Izdaci za dane zajmove trgovačkim društvima</t>
  </si>
  <si>
    <t>Primljene otplate ( povrat ) glavnice</t>
  </si>
  <si>
    <t>Primici (povrati) glavnice zajmova kreditnim i ostalim financijskim  Institucijama izvan javnog sektora</t>
  </si>
  <si>
    <t>Projekt proširenja vrtića</t>
  </si>
  <si>
    <t>Postavljanje šatora u centru V. Ludine</t>
  </si>
  <si>
    <t>Navodnjavanje zelenih površina</t>
  </si>
  <si>
    <t>Krajobrazno uređenje centra V. Ludina</t>
  </si>
  <si>
    <t>Računala i računalna oprema,namještaj</t>
  </si>
  <si>
    <t xml:space="preserve">    dionice i udjeli u glavnici i izdaci za dane zajmove</t>
  </si>
  <si>
    <t xml:space="preserve">    izdaci za otplate primljenih zajmova</t>
  </si>
  <si>
    <t xml:space="preserve">                          kn bez lipa</t>
  </si>
  <si>
    <t xml:space="preserve">II Izmjene i dopune Proračuna  Općine Velika Ludina za 2013. godinu stupaju na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</si>
  <si>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Vjekoslav Kamenščak</t>
  </si>
  <si>
    <t>6/09 i 7/11) Općinsko vijeće Općina Velika Ludina na svojoj  2. sjednici održanoj 23.07.2013. god.</t>
  </si>
  <si>
    <t xml:space="preserve"> donijelo je</t>
  </si>
  <si>
    <t>Na temelju članka 39. , a u svezi sa člankom 16. Zakona o Proračunu ( NN broj 87/08 i 136/12)</t>
  </si>
  <si>
    <t>23.07.2013.</t>
  </si>
  <si>
    <t>400-06/13-01/07</t>
  </si>
  <si>
    <t>2176/19-02-13-1</t>
  </si>
</sst>
</file>

<file path=xl/styles.xml><?xml version="1.0" encoding="utf-8"?>
<styleSheet xmlns="http://schemas.openxmlformats.org/spreadsheetml/2006/main">
  <numFmts count="1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dd/mm/yyyy"/>
    <numFmt numFmtId="165" formatCode="0.0"/>
    <numFmt numFmtId="166" formatCode="0.000"/>
    <numFmt numFmtId="167" formatCode="00000"/>
    <numFmt numFmtId="168" formatCode="_-* #,##0.000\ _k_n_-;\-* #,##0.000\ _k_n_-;_-* &quot;-&quot;??\ _k_n_-;_-@_-"/>
    <numFmt numFmtId="169" formatCode="_-* #,##0.0\ _k_n_-;\-* #,##0.0\ _k_n_-;_-* &quot;-&quot;??\ _k_n_-;_-@_-"/>
    <numFmt numFmtId="170" formatCode="_-* #,##0\ _k_n_-;\-* #,##0\ _k_n_-;_-* &quot;-&quot;??\ _k_n_-;_-@_-"/>
    <numFmt numFmtId="171" formatCode="#,##0;[Red]#,##0"/>
    <numFmt numFmtId="172" formatCode="#,##0_ ;[Red]\-#,##0\ "/>
  </numFmts>
  <fonts count="44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name val="Arial"/>
      <family val="2"/>
    </font>
    <font>
      <b/>
      <i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</fills>
  <borders count="3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20" borderId="1" applyNumberFormat="0" applyFont="0" applyAlignment="0" applyProtection="0"/>
    <xf numFmtId="0" fontId="29" fillId="21" borderId="0" applyNumberFormat="0" applyBorder="0" applyAlignment="0" applyProtection="0"/>
    <xf numFmtId="0" fontId="6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0" fillId="28" borderId="2" applyNumberFormat="0" applyAlignment="0" applyProtection="0"/>
    <xf numFmtId="0" fontId="31" fillId="28" borderId="3" applyNumberFormat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39" fillId="31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3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3" fontId="0" fillId="0" borderId="0" xfId="0" applyNumberFormat="1" applyAlignment="1">
      <alignment/>
    </xf>
    <xf numFmtId="3" fontId="4" fillId="0" borderId="0" xfId="0" applyNumberFormat="1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3" fillId="0" borderId="0" xfId="0" applyFont="1" applyBorder="1" applyAlignment="1">
      <alignment horizontal="left"/>
    </xf>
    <xf numFmtId="0" fontId="5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0" fontId="5" fillId="0" borderId="0" xfId="0" applyFont="1" applyAlignment="1" applyProtection="1">
      <alignment horizontal="center" wrapText="1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Border="1" applyAlignment="1">
      <alignment wrapText="1"/>
    </xf>
    <xf numFmtId="0" fontId="0" fillId="0" borderId="0" xfId="0" applyBorder="1" applyAlignment="1" applyProtection="1">
      <alignment/>
      <protection/>
    </xf>
    <xf numFmtId="0" fontId="4" fillId="0" borderId="0" xfId="0" applyFont="1" applyBorder="1" applyAlignment="1" applyProtection="1">
      <alignment wrapText="1"/>
      <protection/>
    </xf>
    <xf numFmtId="0" fontId="5" fillId="0" borderId="0" xfId="0" applyFont="1" applyBorder="1" applyAlignment="1">
      <alignment wrapText="1"/>
    </xf>
    <xf numFmtId="0" fontId="3" fillId="0" borderId="0" xfId="0" applyFont="1" applyBorder="1" applyAlignment="1" applyProtection="1">
      <alignment horizontal="left"/>
      <protection/>
    </xf>
    <xf numFmtId="0" fontId="5" fillId="0" borderId="0" xfId="0" applyFont="1" applyBorder="1" applyAlignment="1" applyProtection="1">
      <alignment wrapText="1"/>
      <protection/>
    </xf>
    <xf numFmtId="0" fontId="0" fillId="0" borderId="0" xfId="0" applyBorder="1" applyAlignment="1" applyProtection="1">
      <alignment horizontal="left"/>
      <protection/>
    </xf>
    <xf numFmtId="0" fontId="4" fillId="0" borderId="0" xfId="0" applyFont="1" applyAlignment="1" applyProtection="1">
      <alignment horizontal="center" wrapText="1"/>
      <protection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wrapText="1"/>
      <protection locked="0"/>
    </xf>
    <xf numFmtId="3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center" wrapText="1"/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0" xfId="0" applyAlignment="1" applyProtection="1">
      <alignment horizontal="right" wrapText="1"/>
      <protection locked="0"/>
    </xf>
    <xf numFmtId="0" fontId="0" fillId="0" borderId="0" xfId="0" applyAlignment="1" applyProtection="1">
      <alignment horizontal="left" wrapText="1"/>
      <protection locked="0"/>
    </xf>
    <xf numFmtId="0" fontId="0" fillId="0" borderId="10" xfId="0" applyBorder="1" applyAlignment="1">
      <alignment horizontal="left"/>
    </xf>
    <xf numFmtId="0" fontId="0" fillId="0" borderId="0" xfId="0" applyAlignment="1">
      <alignment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3" fontId="0" fillId="0" borderId="11" xfId="0" applyNumberFormat="1" applyFont="1" applyFill="1" applyBorder="1" applyAlignment="1" applyProtection="1">
      <alignment/>
      <protection/>
    </xf>
    <xf numFmtId="0" fontId="5" fillId="33" borderId="11" xfId="0" applyFont="1" applyFill="1" applyBorder="1" applyAlignment="1" applyProtection="1">
      <alignment wrapText="1"/>
      <protection/>
    </xf>
    <xf numFmtId="0" fontId="5" fillId="34" borderId="11" xfId="0" applyFont="1" applyFill="1" applyBorder="1" applyAlignment="1" applyProtection="1">
      <alignment wrapText="1"/>
      <protection/>
    </xf>
    <xf numFmtId="0" fontId="5" fillId="35" borderId="11" xfId="0" applyFont="1" applyFill="1" applyBorder="1" applyAlignment="1" applyProtection="1">
      <alignment wrapText="1"/>
      <protection/>
    </xf>
    <xf numFmtId="0" fontId="4" fillId="0" borderId="11" xfId="0" applyFont="1" applyBorder="1" applyAlignment="1" applyProtection="1">
      <alignment wrapText="1"/>
      <protection/>
    </xf>
    <xf numFmtId="0" fontId="4" fillId="35" borderId="11" xfId="0" applyFont="1" applyFill="1" applyBorder="1" applyAlignment="1">
      <alignment wrapText="1"/>
    </xf>
    <xf numFmtId="0" fontId="4" fillId="0" borderId="11" xfId="0" applyFont="1" applyBorder="1" applyAlignment="1">
      <alignment wrapText="1"/>
    </xf>
    <xf numFmtId="0" fontId="5" fillId="35" borderId="11" xfId="0" applyFont="1" applyFill="1" applyBorder="1" applyAlignment="1">
      <alignment wrapText="1"/>
    </xf>
    <xf numFmtId="0" fontId="4" fillId="34" borderId="11" xfId="0" applyFont="1" applyFill="1" applyBorder="1" applyAlignment="1">
      <alignment wrapText="1"/>
    </xf>
    <xf numFmtId="0" fontId="4" fillId="35" borderId="11" xfId="0" applyFont="1" applyFill="1" applyBorder="1" applyAlignment="1" applyProtection="1">
      <alignment wrapText="1"/>
      <protection/>
    </xf>
    <xf numFmtId="0" fontId="4" fillId="0" borderId="11" xfId="0" applyFont="1" applyBorder="1" applyAlignment="1">
      <alignment horizontal="left" wrapText="1"/>
    </xf>
    <xf numFmtId="0" fontId="4" fillId="35" borderId="11" xfId="0" applyFont="1" applyFill="1" applyBorder="1" applyAlignment="1">
      <alignment horizontal="left" wrapText="1"/>
    </xf>
    <xf numFmtId="0" fontId="4" fillId="33" borderId="11" xfId="0" applyFont="1" applyFill="1" applyBorder="1" applyAlignment="1">
      <alignment wrapText="1"/>
    </xf>
    <xf numFmtId="3" fontId="0" fillId="0" borderId="0" xfId="0" applyNumberFormat="1" applyAlignment="1">
      <alignment horizontal="center"/>
    </xf>
    <xf numFmtId="0" fontId="4" fillId="0" borderId="0" xfId="0" applyFont="1" applyAlignment="1">
      <alignment horizontal="right"/>
    </xf>
    <xf numFmtId="0" fontId="5" fillId="36" borderId="11" xfId="0" applyFont="1" applyFill="1" applyBorder="1" applyAlignment="1" applyProtection="1">
      <alignment wrapText="1"/>
      <protection/>
    </xf>
    <xf numFmtId="0" fontId="5" fillId="36" borderId="11" xfId="0" applyFont="1" applyFill="1" applyBorder="1" applyAlignment="1">
      <alignment wrapText="1"/>
    </xf>
    <xf numFmtId="0" fontId="5" fillId="36" borderId="11" xfId="0" applyFont="1" applyFill="1" applyBorder="1" applyAlignment="1">
      <alignment horizontal="left" wrapText="1"/>
    </xf>
    <xf numFmtId="3" fontId="3" fillId="36" borderId="11" xfId="0" applyNumberFormat="1" applyFont="1" applyFill="1" applyBorder="1" applyAlignment="1" applyProtection="1">
      <alignment/>
      <protection/>
    </xf>
    <xf numFmtId="3" fontId="3" fillId="35" borderId="11" xfId="0" applyNumberFormat="1" applyFont="1" applyFill="1" applyBorder="1" applyAlignment="1">
      <alignment/>
    </xf>
    <xf numFmtId="3" fontId="3" fillId="36" borderId="11" xfId="0" applyNumberFormat="1" applyFont="1" applyFill="1" applyBorder="1" applyAlignment="1">
      <alignment/>
    </xf>
    <xf numFmtId="3" fontId="3" fillId="34" borderId="11" xfId="0" applyNumberFormat="1" applyFont="1" applyFill="1" applyBorder="1" applyAlignment="1">
      <alignment/>
    </xf>
    <xf numFmtId="3" fontId="3" fillId="34" borderId="11" xfId="0" applyNumberFormat="1" applyFont="1" applyFill="1" applyBorder="1" applyAlignment="1" applyProtection="1">
      <alignment/>
      <protection/>
    </xf>
    <xf numFmtId="3" fontId="3" fillId="35" borderId="11" xfId="0" applyNumberFormat="1" applyFont="1" applyFill="1" applyBorder="1" applyAlignment="1" applyProtection="1">
      <alignment/>
      <protection/>
    </xf>
    <xf numFmtId="0" fontId="5" fillId="33" borderId="12" xfId="0" applyFont="1" applyFill="1" applyBorder="1" applyAlignment="1">
      <alignment wrapText="1"/>
    </xf>
    <xf numFmtId="0" fontId="5" fillId="36" borderId="13" xfId="0" applyFont="1" applyFill="1" applyBorder="1" applyAlignment="1">
      <alignment wrapText="1"/>
    </xf>
    <xf numFmtId="0" fontId="5" fillId="35" borderId="14" xfId="0" applyFont="1" applyFill="1" applyBorder="1" applyAlignment="1">
      <alignment wrapText="1"/>
    </xf>
    <xf numFmtId="0" fontId="4" fillId="0" borderId="15" xfId="0" applyFont="1" applyBorder="1" applyAlignment="1">
      <alignment wrapText="1"/>
    </xf>
    <xf numFmtId="3" fontId="8" fillId="33" borderId="11" xfId="0" applyNumberFormat="1" applyFont="1" applyFill="1" applyBorder="1" applyAlignment="1" applyProtection="1">
      <alignment/>
      <protection/>
    </xf>
    <xf numFmtId="3" fontId="8" fillId="33" borderId="11" xfId="0" applyNumberFormat="1" applyFont="1" applyFill="1" applyBorder="1" applyAlignment="1">
      <alignment/>
    </xf>
    <xf numFmtId="0" fontId="9" fillId="33" borderId="11" xfId="0" applyFont="1" applyFill="1" applyBorder="1" applyAlignment="1">
      <alignment wrapText="1"/>
    </xf>
    <xf numFmtId="3" fontId="3" fillId="35" borderId="16" xfId="0" applyNumberFormat="1" applyFont="1" applyFill="1" applyBorder="1" applyAlignment="1" applyProtection="1">
      <alignment/>
      <protection/>
    </xf>
    <xf numFmtId="3" fontId="3" fillId="35" borderId="17" xfId="0" applyNumberFormat="1" applyFont="1" applyFill="1" applyBorder="1" applyAlignment="1" applyProtection="1">
      <alignment/>
      <protection/>
    </xf>
    <xf numFmtId="0" fontId="3" fillId="35" borderId="16" xfId="0" applyFont="1" applyFill="1" applyBorder="1" applyAlignment="1">
      <alignment wrapText="1"/>
    </xf>
    <xf numFmtId="0" fontId="5" fillId="35" borderId="16" xfId="0" applyFont="1" applyFill="1" applyBorder="1" applyAlignment="1">
      <alignment wrapText="1"/>
    </xf>
    <xf numFmtId="3" fontId="3" fillId="35" borderId="16" xfId="0" applyNumberFormat="1" applyFont="1" applyFill="1" applyBorder="1" applyAlignment="1">
      <alignment/>
    </xf>
    <xf numFmtId="0" fontId="0" fillId="35" borderId="17" xfId="0" applyFill="1" applyBorder="1" applyAlignment="1">
      <alignment/>
    </xf>
    <xf numFmtId="3" fontId="3" fillId="35" borderId="17" xfId="0" applyNumberFormat="1" applyFont="1" applyFill="1" applyBorder="1" applyAlignment="1">
      <alignment/>
    </xf>
    <xf numFmtId="0" fontId="0" fillId="35" borderId="18" xfId="0" applyFill="1" applyBorder="1" applyAlignment="1">
      <alignment/>
    </xf>
    <xf numFmtId="0" fontId="4" fillId="35" borderId="0" xfId="0" applyFont="1" applyFill="1" applyAlignment="1">
      <alignment wrapText="1"/>
    </xf>
    <xf numFmtId="43" fontId="0" fillId="0" borderId="0" xfId="61" applyFont="1" applyAlignment="1">
      <alignment/>
    </xf>
    <xf numFmtId="0" fontId="4" fillId="34" borderId="15" xfId="0" applyFont="1" applyFill="1" applyBorder="1" applyAlignment="1">
      <alignment wrapText="1"/>
    </xf>
    <xf numFmtId="3" fontId="8" fillId="33" borderId="19" xfId="0" applyNumberFormat="1" applyFont="1" applyFill="1" applyBorder="1" applyAlignment="1">
      <alignment/>
    </xf>
    <xf numFmtId="0" fontId="8" fillId="33" borderId="11" xfId="0" applyFont="1" applyFill="1" applyBorder="1" applyAlignment="1" applyProtection="1">
      <alignment horizontal="left"/>
      <protection/>
    </xf>
    <xf numFmtId="0" fontId="8" fillId="33" borderId="11" xfId="0" applyFont="1" applyFill="1" applyBorder="1" applyAlignment="1" applyProtection="1">
      <alignment wrapText="1"/>
      <protection/>
    </xf>
    <xf numFmtId="0" fontId="9" fillId="33" borderId="11" xfId="0" applyFont="1" applyFill="1" applyBorder="1" applyAlignment="1" applyProtection="1">
      <alignment wrapText="1"/>
      <protection/>
    </xf>
    <xf numFmtId="0" fontId="9" fillId="33" borderId="14" xfId="0" applyFont="1" applyFill="1" applyBorder="1" applyAlignment="1">
      <alignment wrapText="1"/>
    </xf>
    <xf numFmtId="0" fontId="4" fillId="0" borderId="0" xfId="0" applyFont="1" applyAlignment="1">
      <alignment horizontal="center"/>
    </xf>
    <xf numFmtId="0" fontId="4" fillId="0" borderId="11" xfId="0" applyFont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 horizontal="center" wrapText="1"/>
      <protection/>
    </xf>
    <xf numFmtId="0" fontId="4" fillId="0" borderId="0" xfId="0" applyFont="1" applyAlignment="1">
      <alignment/>
    </xf>
    <xf numFmtId="9" fontId="4" fillId="34" borderId="11" xfId="51" applyFont="1" applyFill="1" applyBorder="1" applyAlignment="1">
      <alignment wrapText="1"/>
    </xf>
    <xf numFmtId="3" fontId="3" fillId="35" borderId="20" xfId="0" applyNumberFormat="1" applyFont="1" applyFill="1" applyBorder="1" applyAlignment="1">
      <alignment/>
    </xf>
    <xf numFmtId="0" fontId="4" fillId="37" borderId="11" xfId="0" applyFont="1" applyFill="1" applyBorder="1" applyAlignment="1" applyProtection="1">
      <alignment wrapText="1"/>
      <protection/>
    </xf>
    <xf numFmtId="0" fontId="4" fillId="36" borderId="11" xfId="0" applyFont="1" applyFill="1" applyBorder="1" applyAlignment="1" applyProtection="1">
      <alignment wrapText="1"/>
      <protection/>
    </xf>
    <xf numFmtId="0" fontId="5" fillId="36" borderId="11" xfId="0" applyFont="1" applyFill="1" applyBorder="1" applyAlignment="1" applyProtection="1">
      <alignment wrapText="1"/>
      <protection/>
    </xf>
    <xf numFmtId="0" fontId="5" fillId="36" borderId="11" xfId="0" applyFont="1" applyFill="1" applyBorder="1" applyAlignment="1">
      <alignment wrapText="1"/>
    </xf>
    <xf numFmtId="0" fontId="4" fillId="38" borderId="11" xfId="0" applyFont="1" applyFill="1" applyBorder="1" applyAlignment="1" applyProtection="1">
      <alignment wrapText="1"/>
      <protection/>
    </xf>
    <xf numFmtId="0" fontId="4" fillId="36" borderId="11" xfId="0" applyFont="1" applyFill="1" applyBorder="1" applyAlignment="1">
      <alignment wrapText="1"/>
    </xf>
    <xf numFmtId="0" fontId="5" fillId="35" borderId="11" xfId="0" applyFont="1" applyFill="1" applyBorder="1" applyAlignment="1">
      <alignment wrapText="1"/>
    </xf>
    <xf numFmtId="0" fontId="4" fillId="0" borderId="11" xfId="0" applyFont="1" applyBorder="1" applyAlignment="1" applyProtection="1">
      <alignment wrapText="1"/>
      <protection/>
    </xf>
    <xf numFmtId="0" fontId="4" fillId="38" borderId="11" xfId="0" applyFont="1" applyFill="1" applyBorder="1" applyAlignment="1">
      <alignment wrapText="1"/>
    </xf>
    <xf numFmtId="0" fontId="4" fillId="0" borderId="17" xfId="0" applyFont="1" applyBorder="1" applyAlignment="1" applyProtection="1">
      <alignment wrapText="1"/>
      <protection/>
    </xf>
    <xf numFmtId="3" fontId="0" fillId="0" borderId="17" xfId="0" applyNumberFormat="1" applyFont="1" applyFill="1" applyBorder="1" applyAlignment="1" applyProtection="1">
      <alignment/>
      <protection/>
    </xf>
    <xf numFmtId="2" fontId="5" fillId="36" borderId="11" xfId="0" applyNumberFormat="1" applyFont="1" applyFill="1" applyBorder="1" applyAlignment="1" applyProtection="1">
      <alignment wrapText="1"/>
      <protection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36" borderId="11" xfId="0" applyFont="1" applyFill="1" applyBorder="1" applyAlignment="1" applyProtection="1">
      <alignment horizontal="left"/>
      <protection/>
    </xf>
    <xf numFmtId="0" fontId="5" fillId="33" borderId="11" xfId="0" applyFont="1" applyFill="1" applyBorder="1" applyAlignment="1" applyProtection="1">
      <alignment wrapText="1"/>
      <protection/>
    </xf>
    <xf numFmtId="0" fontId="4" fillId="34" borderId="11" xfId="0" applyFont="1" applyFill="1" applyBorder="1" applyAlignment="1" applyProtection="1">
      <alignment wrapText="1"/>
      <protection/>
    </xf>
    <xf numFmtId="0" fontId="4" fillId="35" borderId="11" xfId="0" applyFont="1" applyFill="1" applyBorder="1" applyAlignment="1" applyProtection="1">
      <alignment wrapText="1"/>
      <protection/>
    </xf>
    <xf numFmtId="0" fontId="5" fillId="36" borderId="21" xfId="0" applyFont="1" applyFill="1" applyBorder="1" applyAlignment="1" applyProtection="1">
      <alignment wrapText="1"/>
      <protection/>
    </xf>
    <xf numFmtId="0" fontId="4" fillId="0" borderId="21" xfId="0" applyFont="1" applyBorder="1" applyAlignment="1" applyProtection="1">
      <alignment wrapText="1"/>
      <protection/>
    </xf>
    <xf numFmtId="0" fontId="4" fillId="0" borderId="22" xfId="0" applyFont="1" applyBorder="1" applyAlignment="1" applyProtection="1">
      <alignment wrapText="1"/>
      <protection/>
    </xf>
    <xf numFmtId="3" fontId="0" fillId="0" borderId="22" xfId="0" applyNumberFormat="1" applyFont="1" applyFill="1" applyBorder="1" applyAlignment="1" applyProtection="1">
      <alignment/>
      <protection/>
    </xf>
    <xf numFmtId="0" fontId="3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0" fillId="0" borderId="11" xfId="0" applyBorder="1" applyAlignment="1">
      <alignment/>
    </xf>
    <xf numFmtId="3" fontId="3" fillId="36" borderId="21" xfId="0" applyNumberFormat="1" applyFont="1" applyFill="1" applyBorder="1" applyAlignment="1" applyProtection="1">
      <alignment/>
      <protection/>
    </xf>
    <xf numFmtId="3" fontId="3" fillId="36" borderId="21" xfId="0" applyNumberFormat="1" applyFont="1" applyFill="1" applyBorder="1" applyAlignment="1" applyProtection="1">
      <alignment/>
      <protection/>
    </xf>
    <xf numFmtId="3" fontId="0" fillId="38" borderId="21" xfId="0" applyNumberFormat="1" applyFont="1" applyFill="1" applyBorder="1" applyAlignment="1" applyProtection="1">
      <alignment/>
      <protection/>
    </xf>
    <xf numFmtId="3" fontId="0" fillId="0" borderId="21" xfId="0" applyNumberFormat="1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4" fillId="0" borderId="11" xfId="0" applyFont="1" applyBorder="1" applyAlignment="1">
      <alignment/>
    </xf>
    <xf numFmtId="49" fontId="0" fillId="0" borderId="11" xfId="0" applyNumberFormat="1" applyFont="1" applyBorder="1" applyAlignment="1" applyProtection="1">
      <alignment horizontal="center" vertical="center" wrapText="1"/>
      <protection locked="0"/>
    </xf>
    <xf numFmtId="0" fontId="4" fillId="0" borderId="23" xfId="0" applyFont="1" applyBorder="1" applyAlignment="1">
      <alignment/>
    </xf>
    <xf numFmtId="3" fontId="0" fillId="0" borderId="23" xfId="0" applyNumberFormat="1" applyBorder="1" applyAlignment="1" applyProtection="1">
      <alignment/>
      <protection locked="0"/>
    </xf>
    <xf numFmtId="0" fontId="0" fillId="0" borderId="23" xfId="0" applyBorder="1" applyAlignment="1">
      <alignment/>
    </xf>
    <xf numFmtId="3" fontId="0" fillId="38" borderId="23" xfId="0" applyNumberFormat="1" applyFont="1" applyFill="1" applyBorder="1" applyAlignment="1">
      <alignment/>
    </xf>
    <xf numFmtId="0" fontId="4" fillId="0" borderId="21" xfId="0" applyFont="1" applyBorder="1" applyAlignment="1">
      <alignment/>
    </xf>
    <xf numFmtId="3" fontId="0" fillId="0" borderId="21" xfId="0" applyNumberFormat="1" applyBorder="1" applyAlignment="1" applyProtection="1">
      <alignment/>
      <protection locked="0"/>
    </xf>
    <xf numFmtId="0" fontId="0" fillId="0" borderId="21" xfId="0" applyBorder="1" applyAlignment="1">
      <alignment/>
    </xf>
    <xf numFmtId="3" fontId="0" fillId="38" borderId="21" xfId="0" applyNumberFormat="1" applyFont="1" applyFill="1" applyBorder="1" applyAlignment="1">
      <alignment/>
    </xf>
    <xf numFmtId="0" fontId="4" fillId="39" borderId="11" xfId="0" applyFont="1" applyFill="1" applyBorder="1" applyAlignment="1">
      <alignment/>
    </xf>
    <xf numFmtId="3" fontId="0" fillId="39" borderId="11" xfId="0" applyNumberFormat="1" applyFill="1" applyBorder="1" applyAlignment="1" applyProtection="1">
      <alignment/>
      <protection/>
    </xf>
    <xf numFmtId="3" fontId="3" fillId="39" borderId="11" xfId="0" applyNumberFormat="1" applyFont="1" applyFill="1" applyBorder="1" applyAlignment="1">
      <alignment/>
    </xf>
    <xf numFmtId="0" fontId="3" fillId="36" borderId="21" xfId="0" applyFont="1" applyFill="1" applyBorder="1" applyAlignment="1" applyProtection="1">
      <alignment horizontal="left" wrapText="1"/>
      <protection/>
    </xf>
    <xf numFmtId="0" fontId="0" fillId="0" borderId="21" xfId="0" applyFont="1" applyBorder="1" applyAlignment="1" applyProtection="1">
      <alignment horizontal="left" wrapText="1"/>
      <protection/>
    </xf>
    <xf numFmtId="0" fontId="0" fillId="0" borderId="22" xfId="0" applyFont="1" applyBorder="1" applyAlignment="1" applyProtection="1">
      <alignment horizontal="left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4" fillId="0" borderId="17" xfId="0" applyFont="1" applyBorder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horizontal="center"/>
      <protection/>
    </xf>
    <xf numFmtId="0" fontId="0" fillId="0" borderId="11" xfId="0" applyFont="1" applyBorder="1" applyAlignment="1" applyProtection="1">
      <alignment horizontal="center" wrapText="1"/>
      <protection/>
    </xf>
    <xf numFmtId="0" fontId="8" fillId="33" borderId="23" xfId="0" applyFont="1" applyFill="1" applyBorder="1" applyAlignment="1" applyProtection="1">
      <alignment horizontal="left"/>
      <protection/>
    </xf>
    <xf numFmtId="0" fontId="9" fillId="33" borderId="23" xfId="0" applyFont="1" applyFill="1" applyBorder="1" applyAlignment="1" applyProtection="1">
      <alignment wrapText="1"/>
      <protection/>
    </xf>
    <xf numFmtId="0" fontId="3" fillId="36" borderId="21" xfId="0" applyFont="1" applyFill="1" applyBorder="1" applyAlignment="1" applyProtection="1">
      <alignment horizontal="left"/>
      <protection/>
    </xf>
    <xf numFmtId="0" fontId="0" fillId="0" borderId="22" xfId="0" applyFont="1" applyBorder="1" applyAlignment="1" applyProtection="1">
      <alignment horizontal="left"/>
      <protection/>
    </xf>
    <xf numFmtId="0" fontId="8" fillId="33" borderId="20" xfId="0" applyFont="1" applyFill="1" applyBorder="1" applyAlignment="1" applyProtection="1">
      <alignment horizontal="left"/>
      <protection/>
    </xf>
    <xf numFmtId="0" fontId="9" fillId="33" borderId="20" xfId="0" applyFont="1" applyFill="1" applyBorder="1" applyAlignment="1" applyProtection="1">
      <alignment wrapText="1"/>
      <protection/>
    </xf>
    <xf numFmtId="0" fontId="0" fillId="0" borderId="21" xfId="0" applyFont="1" applyBorder="1" applyAlignment="1" applyProtection="1">
      <alignment horizontal="left"/>
      <protection/>
    </xf>
    <xf numFmtId="0" fontId="8" fillId="33" borderId="21" xfId="0" applyFont="1" applyFill="1" applyBorder="1" applyAlignment="1" applyProtection="1">
      <alignment horizontal="left"/>
      <protection/>
    </xf>
    <xf numFmtId="0" fontId="9" fillId="33" borderId="21" xfId="0" applyFont="1" applyFill="1" applyBorder="1" applyAlignment="1" applyProtection="1">
      <alignment wrapText="1"/>
      <protection/>
    </xf>
    <xf numFmtId="0" fontId="4" fillId="39" borderId="11" xfId="0" applyFont="1" applyFill="1" applyBorder="1" applyAlignment="1">
      <alignment wrapText="1"/>
    </xf>
    <xf numFmtId="0" fontId="3" fillId="36" borderId="23" xfId="0" applyFont="1" applyFill="1" applyBorder="1" applyAlignment="1" applyProtection="1">
      <alignment horizontal="left"/>
      <protection/>
    </xf>
    <xf numFmtId="0" fontId="5" fillId="36" borderId="23" xfId="0" applyFont="1" applyFill="1" applyBorder="1" applyAlignment="1" applyProtection="1">
      <alignment wrapText="1"/>
      <protection/>
    </xf>
    <xf numFmtId="3" fontId="3" fillId="36" borderId="23" xfId="0" applyNumberFormat="1" applyFont="1" applyFill="1" applyBorder="1" applyAlignment="1" applyProtection="1">
      <alignment/>
      <protection/>
    </xf>
    <xf numFmtId="0" fontId="0" fillId="0" borderId="21" xfId="0" applyBorder="1" applyAlignment="1" applyProtection="1">
      <alignment horizontal="left"/>
      <protection/>
    </xf>
    <xf numFmtId="3" fontId="0" fillId="0" borderId="21" xfId="0" applyNumberFormat="1" applyFont="1" applyBorder="1" applyAlignment="1" applyProtection="1">
      <alignment/>
      <protection/>
    </xf>
    <xf numFmtId="0" fontId="0" fillId="38" borderId="21" xfId="0" applyFont="1" applyFill="1" applyBorder="1" applyAlignment="1" applyProtection="1">
      <alignment horizontal="left"/>
      <protection/>
    </xf>
    <xf numFmtId="0" fontId="4" fillId="38" borderId="21" xfId="0" applyFont="1" applyFill="1" applyBorder="1" applyAlignment="1" applyProtection="1">
      <alignment wrapText="1"/>
      <protection/>
    </xf>
    <xf numFmtId="0" fontId="3" fillId="36" borderId="24" xfId="0" applyFont="1" applyFill="1" applyBorder="1" applyAlignment="1" applyProtection="1">
      <alignment horizontal="left"/>
      <protection/>
    </xf>
    <xf numFmtId="0" fontId="0" fillId="0" borderId="22" xfId="0" applyBorder="1" applyAlignment="1" applyProtection="1">
      <alignment horizontal="left"/>
      <protection/>
    </xf>
    <xf numFmtId="0" fontId="3" fillId="36" borderId="21" xfId="0" applyFont="1" applyFill="1" applyBorder="1" applyAlignment="1" applyProtection="1">
      <alignment horizontal="left"/>
      <protection/>
    </xf>
    <xf numFmtId="0" fontId="5" fillId="36" borderId="21" xfId="0" applyFont="1" applyFill="1" applyBorder="1" applyAlignment="1" applyProtection="1">
      <alignment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9" fillId="33" borderId="11" xfId="0" applyFont="1" applyFill="1" applyBorder="1" applyAlignment="1" applyProtection="1">
      <alignment horizontal="left"/>
      <protection/>
    </xf>
    <xf numFmtId="0" fontId="5" fillId="34" borderId="11" xfId="0" applyFont="1" applyFill="1" applyBorder="1" applyAlignment="1" applyProtection="1">
      <alignment horizontal="left"/>
      <protection/>
    </xf>
    <xf numFmtId="0" fontId="5" fillId="35" borderId="11" xfId="0" applyFont="1" applyFill="1" applyBorder="1" applyAlignment="1" applyProtection="1">
      <alignment horizontal="left"/>
      <protection/>
    </xf>
    <xf numFmtId="0" fontId="5" fillId="36" borderId="11" xfId="0" applyFont="1" applyFill="1" applyBorder="1" applyAlignment="1" applyProtection="1">
      <alignment horizontal="left"/>
      <protection/>
    </xf>
    <xf numFmtId="0" fontId="4" fillId="0" borderId="11" xfId="0" applyFont="1" applyBorder="1" applyAlignment="1" applyProtection="1">
      <alignment horizontal="left"/>
      <protection/>
    </xf>
    <xf numFmtId="0" fontId="4" fillId="0" borderId="17" xfId="0" applyFont="1" applyBorder="1" applyAlignment="1" applyProtection="1">
      <alignment horizontal="left"/>
      <protection/>
    </xf>
    <xf numFmtId="1" fontId="5" fillId="36" borderId="11" xfId="0" applyNumberFormat="1" applyFont="1" applyFill="1" applyBorder="1" applyAlignment="1">
      <alignment horizontal="left"/>
    </xf>
    <xf numFmtId="0" fontId="5" fillId="35" borderId="11" xfId="0" applyFont="1" applyFill="1" applyBorder="1" applyAlignment="1">
      <alignment/>
    </xf>
    <xf numFmtId="0" fontId="5" fillId="36" borderId="11" xfId="0" applyFont="1" applyFill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5" fillId="35" borderId="11" xfId="0" applyFont="1" applyFill="1" applyBorder="1" applyAlignment="1">
      <alignment horizontal="left"/>
    </xf>
    <xf numFmtId="0" fontId="9" fillId="33" borderId="11" xfId="0" applyFont="1" applyFill="1" applyBorder="1" applyAlignment="1">
      <alignment horizontal="left"/>
    </xf>
    <xf numFmtId="0" fontId="5" fillId="33" borderId="11" xfId="0" applyFont="1" applyFill="1" applyBorder="1" applyAlignment="1">
      <alignment horizontal="left"/>
    </xf>
    <xf numFmtId="0" fontId="5" fillId="34" borderId="11" xfId="0" applyFont="1" applyFill="1" applyBorder="1" applyAlignment="1">
      <alignment horizontal="left"/>
    </xf>
    <xf numFmtId="0" fontId="5" fillId="37" borderId="11" xfId="0" applyFont="1" applyFill="1" applyBorder="1" applyAlignment="1" applyProtection="1">
      <alignment horizontal="left"/>
      <protection/>
    </xf>
    <xf numFmtId="0" fontId="4" fillId="36" borderId="11" xfId="0" applyFont="1" applyFill="1" applyBorder="1" applyAlignment="1" applyProtection="1">
      <alignment horizontal="left"/>
      <protection/>
    </xf>
    <xf numFmtId="0" fontId="5" fillId="33" borderId="11" xfId="0" applyFont="1" applyFill="1" applyBorder="1" applyAlignment="1" applyProtection="1">
      <alignment horizontal="left"/>
      <protection/>
    </xf>
    <xf numFmtId="0" fontId="4" fillId="34" borderId="11" xfId="0" applyFont="1" applyFill="1" applyBorder="1" applyAlignment="1" applyProtection="1">
      <alignment horizontal="left"/>
      <protection/>
    </xf>
    <xf numFmtId="0" fontId="4" fillId="38" borderId="11" xfId="0" applyFont="1" applyFill="1" applyBorder="1" applyAlignment="1" applyProtection="1">
      <alignment horizontal="left"/>
      <protection/>
    </xf>
    <xf numFmtId="0" fontId="5" fillId="35" borderId="16" xfId="0" applyFont="1" applyFill="1" applyBorder="1" applyAlignment="1" applyProtection="1">
      <alignment horizontal="left" wrapText="1"/>
      <protection/>
    </xf>
    <xf numFmtId="0" fontId="4" fillId="0" borderId="11" xfId="0" applyFont="1" applyFill="1" applyBorder="1" applyAlignment="1" applyProtection="1">
      <alignment horizontal="left"/>
      <protection/>
    </xf>
    <xf numFmtId="0" fontId="5" fillId="35" borderId="17" xfId="0" applyFont="1" applyFill="1" applyBorder="1" applyAlignment="1">
      <alignment/>
    </xf>
    <xf numFmtId="0" fontId="5" fillId="35" borderId="16" xfId="0" applyFont="1" applyFill="1" applyBorder="1" applyAlignment="1">
      <alignment horizontal="left" wrapText="1"/>
    </xf>
    <xf numFmtId="0" fontId="4" fillId="38" borderId="11" xfId="0" applyFont="1" applyFill="1" applyBorder="1" applyAlignment="1">
      <alignment horizontal="left"/>
    </xf>
    <xf numFmtId="0" fontId="9" fillId="33" borderId="11" xfId="0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5" fillId="35" borderId="25" xfId="0" applyFont="1" applyFill="1" applyBorder="1" applyAlignment="1">
      <alignment/>
    </xf>
    <xf numFmtId="0" fontId="5" fillId="34" borderId="11" xfId="0" applyFont="1" applyFill="1" applyBorder="1" applyAlignment="1">
      <alignment/>
    </xf>
    <xf numFmtId="0" fontId="5" fillId="35" borderId="0" xfId="0" applyFont="1" applyFill="1" applyAlignment="1">
      <alignment/>
    </xf>
    <xf numFmtId="0" fontId="5" fillId="33" borderId="19" xfId="0" applyFont="1" applyFill="1" applyBorder="1" applyAlignment="1">
      <alignment/>
    </xf>
    <xf numFmtId="0" fontId="5" fillId="36" borderId="16" xfId="0" applyFont="1" applyFill="1" applyBorder="1" applyAlignment="1">
      <alignment horizontal="left"/>
    </xf>
    <xf numFmtId="0" fontId="4" fillId="0" borderId="14" xfId="0" applyFont="1" applyBorder="1" applyAlignment="1" applyProtection="1">
      <alignment wrapText="1"/>
      <protection/>
    </xf>
    <xf numFmtId="0" fontId="5" fillId="35" borderId="15" xfId="0" applyFont="1" applyFill="1" applyBorder="1" applyAlignment="1" applyProtection="1">
      <alignment horizontal="left"/>
      <protection/>
    </xf>
    <xf numFmtId="0" fontId="4" fillId="35" borderId="14" xfId="0" applyFont="1" applyFill="1" applyBorder="1" applyAlignment="1" applyProtection="1">
      <alignment wrapText="1"/>
      <protection/>
    </xf>
    <xf numFmtId="0" fontId="4" fillId="36" borderId="14" xfId="0" applyFont="1" applyFill="1" applyBorder="1" applyAlignment="1" applyProtection="1">
      <alignment wrapText="1"/>
      <protection/>
    </xf>
    <xf numFmtId="0" fontId="5" fillId="36" borderId="11" xfId="0" applyFont="1" applyFill="1" applyBorder="1" applyAlignment="1" applyProtection="1">
      <alignment horizontal="left"/>
      <protection/>
    </xf>
    <xf numFmtId="0" fontId="5" fillId="36" borderId="14" xfId="0" applyFont="1" applyFill="1" applyBorder="1" applyAlignment="1" applyProtection="1">
      <alignment wrapText="1"/>
      <protection/>
    </xf>
    <xf numFmtId="0" fontId="5" fillId="35" borderId="11" xfId="0" applyFont="1" applyFill="1" applyBorder="1" applyAlignment="1" applyProtection="1">
      <alignment horizontal="left"/>
      <protection/>
    </xf>
    <xf numFmtId="0" fontId="0" fillId="39" borderId="11" xfId="0" applyFill="1" applyBorder="1" applyAlignment="1">
      <alignment/>
    </xf>
    <xf numFmtId="3" fontId="3" fillId="39" borderId="11" xfId="0" applyNumberFormat="1" applyFont="1" applyFill="1" applyBorder="1" applyAlignment="1">
      <alignment/>
    </xf>
    <xf numFmtId="0" fontId="4" fillId="0" borderId="16" xfId="0" applyFont="1" applyBorder="1" applyAlignment="1" applyProtection="1">
      <alignment wrapText="1"/>
      <protection/>
    </xf>
    <xf numFmtId="0" fontId="4" fillId="0" borderId="19" xfId="0" applyFont="1" applyBorder="1" applyAlignment="1" applyProtection="1">
      <alignment horizontal="left"/>
      <protection/>
    </xf>
    <xf numFmtId="0" fontId="4" fillId="36" borderId="11" xfId="0" applyFont="1" applyFill="1" applyBorder="1" applyAlignment="1" applyProtection="1">
      <alignment wrapText="1"/>
      <protection/>
    </xf>
    <xf numFmtId="0" fontId="4" fillId="0" borderId="14" xfId="0" applyFont="1" applyBorder="1" applyAlignment="1">
      <alignment wrapText="1"/>
    </xf>
    <xf numFmtId="0" fontId="5" fillId="36" borderId="14" xfId="0" applyFont="1" applyFill="1" applyBorder="1" applyAlignment="1">
      <alignment wrapText="1"/>
    </xf>
    <xf numFmtId="0" fontId="5" fillId="36" borderId="11" xfId="0" applyFont="1" applyFill="1" applyBorder="1" applyAlignment="1">
      <alignment horizontal="left"/>
    </xf>
    <xf numFmtId="0" fontId="5" fillId="36" borderId="14" xfId="0" applyFont="1" applyFill="1" applyBorder="1" applyAlignment="1">
      <alignment wrapText="1"/>
    </xf>
    <xf numFmtId="0" fontId="3" fillId="0" borderId="0" xfId="0" applyFont="1" applyAlignment="1">
      <alignment/>
    </xf>
    <xf numFmtId="0" fontId="4" fillId="33" borderId="10" xfId="0" applyFont="1" applyFill="1" applyBorder="1" applyAlignment="1">
      <alignment wrapText="1"/>
    </xf>
    <xf numFmtId="0" fontId="0" fillId="33" borderId="17" xfId="0" applyFill="1" applyBorder="1" applyAlignment="1">
      <alignment/>
    </xf>
    <xf numFmtId="0" fontId="9" fillId="33" borderId="26" xfId="0" applyFont="1" applyFill="1" applyBorder="1" applyAlignment="1">
      <alignment wrapText="1"/>
    </xf>
    <xf numFmtId="3" fontId="8" fillId="33" borderId="16" xfId="0" applyNumberFormat="1" applyFont="1" applyFill="1" applyBorder="1" applyAlignment="1">
      <alignment/>
    </xf>
    <xf numFmtId="0" fontId="0" fillId="38" borderId="24" xfId="0" applyFont="1" applyFill="1" applyBorder="1" applyAlignment="1" applyProtection="1">
      <alignment horizontal="left"/>
      <protection/>
    </xf>
    <xf numFmtId="43" fontId="3" fillId="0" borderId="0" xfId="61" applyFont="1" applyAlignment="1">
      <alignment/>
    </xf>
    <xf numFmtId="0" fontId="3" fillId="38" borderId="0" xfId="0" applyFont="1" applyFill="1" applyAlignment="1">
      <alignment/>
    </xf>
    <xf numFmtId="0" fontId="5" fillId="36" borderId="21" xfId="0" applyFont="1" applyFill="1" applyBorder="1" applyAlignment="1" applyProtection="1">
      <alignment horizontal="left"/>
      <protection/>
    </xf>
    <xf numFmtId="0" fontId="3" fillId="33" borderId="16" xfId="0" applyFont="1" applyFill="1" applyBorder="1" applyAlignment="1">
      <alignment/>
    </xf>
    <xf numFmtId="3" fontId="3" fillId="38" borderId="0" xfId="0" applyNumberFormat="1" applyFont="1" applyFill="1" applyBorder="1" applyAlignment="1" applyProtection="1">
      <alignment/>
      <protection/>
    </xf>
    <xf numFmtId="0" fontId="4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3" fontId="0" fillId="0" borderId="19" xfId="0" applyNumberFormat="1" applyBorder="1" applyAlignment="1" applyProtection="1">
      <alignment/>
      <protection locked="0"/>
    </xf>
    <xf numFmtId="0" fontId="0" fillId="0" borderId="19" xfId="0" applyBorder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4" fillId="0" borderId="20" xfId="0" applyFont="1" applyFill="1" applyBorder="1" applyAlignment="1">
      <alignment/>
    </xf>
    <xf numFmtId="3" fontId="0" fillId="0" borderId="20" xfId="0" applyNumberFormat="1" applyFill="1" applyBorder="1" applyAlignment="1" applyProtection="1">
      <alignment/>
      <protection locked="0"/>
    </xf>
    <xf numFmtId="0" fontId="0" fillId="0" borderId="20" xfId="0" applyFill="1" applyBorder="1" applyAlignment="1">
      <alignment/>
    </xf>
    <xf numFmtId="3" fontId="0" fillId="0" borderId="20" xfId="0" applyNumberFormat="1" applyFont="1" applyFill="1" applyBorder="1" applyAlignment="1">
      <alignment/>
    </xf>
    <xf numFmtId="0" fontId="4" fillId="0" borderId="24" xfId="0" applyFont="1" applyFill="1" applyBorder="1" applyAlignment="1">
      <alignment/>
    </xf>
    <xf numFmtId="3" fontId="0" fillId="0" borderId="24" xfId="0" applyNumberFormat="1" applyFill="1" applyBorder="1" applyAlignment="1" applyProtection="1">
      <alignment/>
      <protection locked="0"/>
    </xf>
    <xf numFmtId="0" fontId="0" fillId="0" borderId="24" xfId="0" applyFill="1" applyBorder="1" applyAlignment="1">
      <alignment/>
    </xf>
    <xf numFmtId="0" fontId="4" fillId="0" borderId="19" xfId="0" applyFont="1" applyBorder="1" applyAlignment="1">
      <alignment/>
    </xf>
    <xf numFmtId="3" fontId="0" fillId="0" borderId="24" xfId="0" applyNumberFormat="1" applyFont="1" applyFill="1" applyBorder="1" applyAlignment="1">
      <alignment/>
    </xf>
    <xf numFmtId="0" fontId="0" fillId="0" borderId="27" xfId="0" applyFill="1" applyBorder="1" applyAlignment="1">
      <alignment horizontal="center"/>
    </xf>
    <xf numFmtId="0" fontId="0" fillId="0" borderId="27" xfId="0" applyFill="1" applyBorder="1" applyAlignment="1">
      <alignment/>
    </xf>
    <xf numFmtId="3" fontId="0" fillId="39" borderId="11" xfId="0" applyNumberFormat="1" applyFill="1" applyBorder="1" applyAlignment="1" applyProtection="1">
      <alignment/>
      <protection locked="0"/>
    </xf>
    <xf numFmtId="3" fontId="0" fillId="0" borderId="22" xfId="0" applyNumberFormat="1" applyFont="1" applyBorder="1" applyAlignment="1" applyProtection="1">
      <alignment/>
      <protection/>
    </xf>
    <xf numFmtId="3" fontId="3" fillId="33" borderId="23" xfId="0" applyNumberFormat="1" applyFont="1" applyFill="1" applyBorder="1" applyAlignment="1" applyProtection="1">
      <alignment/>
      <protection/>
    </xf>
    <xf numFmtId="3" fontId="0" fillId="36" borderId="21" xfId="0" applyNumberFormat="1" applyFont="1" applyFill="1" applyBorder="1" applyAlignment="1" applyProtection="1">
      <alignment horizontal="right"/>
      <protection/>
    </xf>
    <xf numFmtId="3" fontId="0" fillId="0" borderId="21" xfId="0" applyNumberFormat="1" applyFont="1" applyFill="1" applyBorder="1" applyAlignment="1" applyProtection="1">
      <alignment horizontal="right"/>
      <protection/>
    </xf>
    <xf numFmtId="3" fontId="0" fillId="38" borderId="21" xfId="0" applyNumberFormat="1" applyFont="1" applyFill="1" applyBorder="1" applyAlignment="1" applyProtection="1">
      <alignment horizontal="right"/>
      <protection/>
    </xf>
    <xf numFmtId="3" fontId="0" fillId="0" borderId="22" xfId="0" applyNumberFormat="1" applyFont="1" applyFill="1" applyBorder="1" applyAlignment="1" applyProtection="1">
      <alignment horizontal="right"/>
      <protection/>
    </xf>
    <xf numFmtId="3" fontId="0" fillId="0" borderId="22" xfId="0" applyNumberFormat="1" applyFont="1" applyFill="1" applyBorder="1" applyAlignment="1" applyProtection="1">
      <alignment/>
      <protection locked="0"/>
    </xf>
    <xf numFmtId="3" fontId="3" fillId="37" borderId="11" xfId="0" applyNumberFormat="1" applyFont="1" applyFill="1" applyBorder="1" applyAlignment="1" applyProtection="1">
      <alignment/>
      <protection/>
    </xf>
    <xf numFmtId="3" fontId="0" fillId="36" borderId="11" xfId="0" applyNumberFormat="1" applyFont="1" applyFill="1" applyBorder="1" applyAlignment="1">
      <alignment/>
    </xf>
    <xf numFmtId="3" fontId="3" fillId="36" borderId="16" xfId="0" applyNumberFormat="1" applyFont="1" applyFill="1" applyBorder="1" applyAlignment="1">
      <alignment/>
    </xf>
    <xf numFmtId="3" fontId="3" fillId="33" borderId="11" xfId="0" applyNumberFormat="1" applyFont="1" applyFill="1" applyBorder="1" applyAlignment="1" applyProtection="1">
      <alignment horizontal="right" wrapText="1"/>
      <protection/>
    </xf>
    <xf numFmtId="3" fontId="3" fillId="34" borderId="11" xfId="0" applyNumberFormat="1" applyFont="1" applyFill="1" applyBorder="1" applyAlignment="1" applyProtection="1">
      <alignment horizontal="right" wrapText="1"/>
      <protection/>
    </xf>
    <xf numFmtId="3" fontId="3" fillId="35" borderId="11" xfId="0" applyNumberFormat="1" applyFont="1" applyFill="1" applyBorder="1" applyAlignment="1" applyProtection="1">
      <alignment horizontal="right" wrapText="1"/>
      <protection/>
    </xf>
    <xf numFmtId="3" fontId="3" fillId="36" borderId="11" xfId="0" applyNumberFormat="1" applyFont="1" applyFill="1" applyBorder="1" applyAlignment="1" applyProtection="1">
      <alignment horizontal="right" wrapText="1"/>
      <protection/>
    </xf>
    <xf numFmtId="3" fontId="0" fillId="0" borderId="11" xfId="0" applyNumberFormat="1" applyFont="1" applyBorder="1" applyAlignment="1" applyProtection="1">
      <alignment horizontal="right" wrapText="1"/>
      <protection/>
    </xf>
    <xf numFmtId="3" fontId="0" fillId="0" borderId="17" xfId="0" applyNumberFormat="1" applyFont="1" applyBorder="1" applyAlignment="1" applyProtection="1">
      <alignment horizontal="right" wrapText="1"/>
      <protection/>
    </xf>
    <xf numFmtId="3" fontId="0" fillId="0" borderId="19" xfId="0" applyNumberFormat="1" applyFont="1" applyBorder="1" applyAlignment="1" applyProtection="1">
      <alignment horizontal="right" wrapText="1"/>
      <protection/>
    </xf>
    <xf numFmtId="3" fontId="3" fillId="36" borderId="11" xfId="0" applyNumberFormat="1" applyFont="1" applyFill="1" applyBorder="1" applyAlignment="1" applyProtection="1">
      <alignment horizontal="right"/>
      <protection/>
    </xf>
    <xf numFmtId="3" fontId="3" fillId="36" borderId="11" xfId="0" applyNumberFormat="1" applyFont="1" applyFill="1" applyBorder="1" applyAlignment="1">
      <alignment horizontal="right" wrapText="1"/>
    </xf>
    <xf numFmtId="3" fontId="0" fillId="0" borderId="11" xfId="0" applyNumberFormat="1" applyFont="1" applyBorder="1" applyAlignment="1">
      <alignment horizontal="right" wrapText="1"/>
    </xf>
    <xf numFmtId="3" fontId="8" fillId="33" borderId="11" xfId="0" applyNumberFormat="1" applyFont="1" applyFill="1" applyBorder="1" applyAlignment="1">
      <alignment horizontal="right" wrapText="1"/>
    </xf>
    <xf numFmtId="3" fontId="3" fillId="35" borderId="11" xfId="0" applyNumberFormat="1" applyFont="1" applyFill="1" applyBorder="1" applyAlignment="1">
      <alignment horizontal="right" wrapText="1"/>
    </xf>
    <xf numFmtId="3" fontId="0" fillId="36" borderId="11" xfId="0" applyNumberFormat="1" applyFont="1" applyFill="1" applyBorder="1" applyAlignment="1" applyProtection="1">
      <alignment horizontal="right" wrapText="1"/>
      <protection/>
    </xf>
    <xf numFmtId="3" fontId="0" fillId="0" borderId="14" xfId="0" applyNumberFormat="1" applyFont="1" applyBorder="1" applyAlignment="1" applyProtection="1">
      <alignment horizontal="right" wrapText="1"/>
      <protection/>
    </xf>
    <xf numFmtId="3" fontId="3" fillId="36" borderId="14" xfId="0" applyNumberFormat="1" applyFont="1" applyFill="1" applyBorder="1" applyAlignment="1" applyProtection="1">
      <alignment horizontal="right" wrapText="1"/>
      <protection/>
    </xf>
    <xf numFmtId="3" fontId="8" fillId="33" borderId="11" xfId="0" applyNumberFormat="1" applyFont="1" applyFill="1" applyBorder="1" applyAlignment="1" applyProtection="1">
      <alignment horizontal="right" wrapText="1"/>
      <protection/>
    </xf>
    <xf numFmtId="3" fontId="0" fillId="38" borderId="11" xfId="0" applyNumberFormat="1" applyFont="1" applyFill="1" applyBorder="1" applyAlignment="1" applyProtection="1">
      <alignment horizontal="right" wrapText="1"/>
      <protection/>
    </xf>
    <xf numFmtId="3" fontId="0" fillId="0" borderId="17" xfId="0" applyNumberFormat="1" applyFont="1" applyBorder="1" applyAlignment="1">
      <alignment horizontal="right" wrapText="1"/>
    </xf>
    <xf numFmtId="3" fontId="3" fillId="35" borderId="16" xfId="0" applyNumberFormat="1" applyFont="1" applyFill="1" applyBorder="1" applyAlignment="1">
      <alignment horizontal="right" wrapText="1"/>
    </xf>
    <xf numFmtId="3" fontId="0" fillId="35" borderId="17" xfId="0" applyNumberFormat="1" applyFont="1" applyFill="1" applyBorder="1" applyAlignment="1">
      <alignment horizontal="right"/>
    </xf>
    <xf numFmtId="3" fontId="0" fillId="35" borderId="20" xfId="0" applyNumberFormat="1" applyFont="1" applyFill="1" applyBorder="1" applyAlignment="1">
      <alignment horizontal="right" wrapText="1"/>
    </xf>
    <xf numFmtId="3" fontId="0" fillId="38" borderId="11" xfId="0" applyNumberFormat="1" applyFont="1" applyFill="1" applyBorder="1" applyAlignment="1">
      <alignment horizontal="right" wrapText="1"/>
    </xf>
    <xf numFmtId="3" fontId="0" fillId="35" borderId="18" xfId="0" applyNumberFormat="1" applyFont="1" applyFill="1" applyBorder="1" applyAlignment="1">
      <alignment horizontal="right"/>
    </xf>
    <xf numFmtId="3" fontId="3" fillId="36" borderId="14" xfId="0" applyNumberFormat="1" applyFont="1" applyFill="1" applyBorder="1" applyAlignment="1">
      <alignment horizontal="right" wrapText="1"/>
    </xf>
    <xf numFmtId="3" fontId="0" fillId="0" borderId="14" xfId="0" applyNumberFormat="1" applyFont="1" applyBorder="1" applyAlignment="1">
      <alignment horizontal="right" wrapText="1"/>
    </xf>
    <xf numFmtId="3" fontId="8" fillId="33" borderId="14" xfId="0" applyNumberFormat="1" applyFont="1" applyFill="1" applyBorder="1" applyAlignment="1">
      <alignment horizontal="right" wrapText="1"/>
    </xf>
    <xf numFmtId="3" fontId="3" fillId="35" borderId="14" xfId="0" applyNumberFormat="1" applyFont="1" applyFill="1" applyBorder="1" applyAlignment="1">
      <alignment horizontal="right" wrapText="1"/>
    </xf>
    <xf numFmtId="3" fontId="3" fillId="36" borderId="13" xfId="0" applyNumberFormat="1" applyFont="1" applyFill="1" applyBorder="1" applyAlignment="1">
      <alignment horizontal="right" wrapText="1"/>
    </xf>
    <xf numFmtId="3" fontId="0" fillId="35" borderId="14" xfId="0" applyNumberFormat="1" applyFont="1" applyFill="1" applyBorder="1" applyAlignment="1">
      <alignment horizontal="right"/>
    </xf>
    <xf numFmtId="3" fontId="0" fillId="38" borderId="19" xfId="0" applyNumberFormat="1" applyFont="1" applyFill="1" applyBorder="1" applyAlignment="1">
      <alignment/>
    </xf>
    <xf numFmtId="3" fontId="3" fillId="36" borderId="11" xfId="0" applyNumberFormat="1" applyFont="1" applyFill="1" applyBorder="1" applyAlignment="1" applyProtection="1">
      <alignment/>
      <protection/>
    </xf>
    <xf numFmtId="3" fontId="0" fillId="0" borderId="16" xfId="0" applyNumberFormat="1" applyFont="1" applyFill="1" applyBorder="1" applyAlignment="1" applyProtection="1">
      <alignment/>
      <protection/>
    </xf>
    <xf numFmtId="3" fontId="3" fillId="35" borderId="11" xfId="0" applyNumberFormat="1" applyFont="1" applyFill="1" applyBorder="1" applyAlignment="1">
      <alignment horizontal="right" wrapText="1"/>
    </xf>
    <xf numFmtId="3" fontId="3" fillId="35" borderId="11" xfId="0" applyNumberFormat="1" applyFont="1" applyFill="1" applyBorder="1" applyAlignment="1" applyProtection="1">
      <alignment horizontal="right" wrapText="1"/>
      <protection/>
    </xf>
    <xf numFmtId="3" fontId="3" fillId="35" borderId="11" xfId="0" applyNumberFormat="1" applyFont="1" applyFill="1" applyBorder="1" applyAlignment="1" applyProtection="1">
      <alignment/>
      <protection/>
    </xf>
    <xf numFmtId="3" fontId="0" fillId="36" borderId="11" xfId="0" applyNumberFormat="1" applyFont="1" applyFill="1" applyBorder="1" applyAlignment="1" applyProtection="1">
      <alignment horizontal="right" wrapText="1"/>
      <protection/>
    </xf>
    <xf numFmtId="3" fontId="3" fillId="35" borderId="14" xfId="0" applyNumberFormat="1" applyFont="1" applyFill="1" applyBorder="1" applyAlignment="1" applyProtection="1">
      <alignment horizontal="right" wrapText="1"/>
      <protection/>
    </xf>
    <xf numFmtId="3" fontId="3" fillId="34" borderId="11" xfId="51" applyNumberFormat="1" applyFont="1" applyFill="1" applyBorder="1" applyAlignment="1">
      <alignment horizontal="right" wrapText="1"/>
    </xf>
    <xf numFmtId="3" fontId="3" fillId="34" borderId="14" xfId="0" applyNumberFormat="1" applyFont="1" applyFill="1" applyBorder="1" applyAlignment="1">
      <alignment horizontal="right" wrapText="1"/>
    </xf>
    <xf numFmtId="3" fontId="3" fillId="35" borderId="17" xfId="0" applyNumberFormat="1" applyFont="1" applyFill="1" applyBorder="1" applyAlignment="1">
      <alignment horizontal="right" wrapText="1"/>
    </xf>
    <xf numFmtId="3" fontId="3" fillId="34" borderId="11" xfId="0" applyNumberFormat="1" applyFont="1" applyFill="1" applyBorder="1" applyAlignment="1">
      <alignment horizontal="right" wrapText="1"/>
    </xf>
    <xf numFmtId="3" fontId="3" fillId="33" borderId="20" xfId="0" applyNumberFormat="1" applyFont="1" applyFill="1" applyBorder="1" applyAlignment="1" applyProtection="1">
      <alignment horizontal="right"/>
      <protection/>
    </xf>
    <xf numFmtId="3" fontId="3" fillId="33" borderId="21" xfId="0" applyNumberFormat="1" applyFont="1" applyFill="1" applyBorder="1" applyAlignment="1" applyProtection="1">
      <alignment horizontal="right"/>
      <protection/>
    </xf>
    <xf numFmtId="3" fontId="3" fillId="36" borderId="21" xfId="0" applyNumberFormat="1" applyFont="1" applyFill="1" applyBorder="1" applyAlignment="1" applyProtection="1">
      <alignment horizontal="right"/>
      <protection/>
    </xf>
    <xf numFmtId="3" fontId="5" fillId="0" borderId="0" xfId="0" applyNumberFormat="1" applyFont="1" applyAlignment="1" applyProtection="1">
      <alignment wrapText="1"/>
      <protection/>
    </xf>
    <xf numFmtId="3" fontId="5" fillId="0" borderId="0" xfId="0" applyNumberFormat="1" applyFont="1" applyAlignment="1" applyProtection="1">
      <alignment horizontal="center" wrapText="1"/>
      <protection/>
    </xf>
    <xf numFmtId="3" fontId="4" fillId="0" borderId="0" xfId="0" applyNumberFormat="1" applyFont="1" applyAlignment="1" applyProtection="1">
      <alignment wrapText="1"/>
      <protection/>
    </xf>
    <xf numFmtId="3" fontId="4" fillId="0" borderId="0" xfId="0" applyNumberFormat="1" applyFont="1" applyAlignment="1">
      <alignment wrapText="1"/>
    </xf>
    <xf numFmtId="3" fontId="0" fillId="38" borderId="20" xfId="0" applyNumberFormat="1" applyFont="1" applyFill="1" applyBorder="1" applyAlignment="1">
      <alignment/>
    </xf>
    <xf numFmtId="0" fontId="0" fillId="38" borderId="22" xfId="0" applyFont="1" applyFill="1" applyBorder="1" applyAlignment="1" applyProtection="1">
      <alignment horizontal="left"/>
      <protection/>
    </xf>
    <xf numFmtId="0" fontId="4" fillId="38" borderId="22" xfId="0" applyFont="1" applyFill="1" applyBorder="1" applyAlignment="1" applyProtection="1">
      <alignment wrapText="1"/>
      <protection/>
    </xf>
    <xf numFmtId="3" fontId="0" fillId="38" borderId="22" xfId="0" applyNumberFormat="1" applyFont="1" applyFill="1" applyBorder="1" applyAlignment="1" applyProtection="1">
      <alignment/>
      <protection/>
    </xf>
    <xf numFmtId="0" fontId="0" fillId="0" borderId="0" xfId="0" applyFont="1" applyFill="1" applyAlignment="1">
      <alignment/>
    </xf>
    <xf numFmtId="0" fontId="3" fillId="36" borderId="21" xfId="0" applyFont="1" applyFill="1" applyBorder="1" applyAlignment="1" applyProtection="1">
      <alignment wrapText="1"/>
      <protection/>
    </xf>
    <xf numFmtId="0" fontId="0" fillId="0" borderId="21" xfId="0" applyFont="1" applyBorder="1" applyAlignment="1" applyProtection="1">
      <alignment wrapText="1"/>
      <protection/>
    </xf>
    <xf numFmtId="0" fontId="0" fillId="0" borderId="22" xfId="0" applyFont="1" applyBorder="1" applyAlignment="1" applyProtection="1">
      <alignment wrapText="1"/>
      <protection/>
    </xf>
    <xf numFmtId="0" fontId="5" fillId="35" borderId="11" xfId="0" applyFont="1" applyFill="1" applyBorder="1" applyAlignment="1">
      <alignment horizontal="left"/>
    </xf>
    <xf numFmtId="0" fontId="4" fillId="35" borderId="14" xfId="0" applyFont="1" applyFill="1" applyBorder="1" applyAlignment="1">
      <alignment wrapText="1"/>
    </xf>
    <xf numFmtId="3" fontId="3" fillId="35" borderId="14" xfId="0" applyNumberFormat="1" applyFont="1" applyFill="1" applyBorder="1" applyAlignment="1">
      <alignment horizontal="right" wrapText="1"/>
    </xf>
    <xf numFmtId="3" fontId="3" fillId="35" borderId="11" xfId="0" applyNumberFormat="1" applyFont="1" applyFill="1" applyBorder="1" applyAlignment="1">
      <alignment/>
    </xf>
    <xf numFmtId="3" fontId="3" fillId="37" borderId="11" xfId="0" applyNumberFormat="1" applyFont="1" applyFill="1" applyBorder="1" applyAlignment="1" applyProtection="1">
      <alignment horizontal="right" wrapText="1"/>
      <protection/>
    </xf>
    <xf numFmtId="3" fontId="3" fillId="34" borderId="11" xfId="0" applyNumberFormat="1" applyFont="1" applyFill="1" applyBorder="1" applyAlignment="1" applyProtection="1">
      <alignment horizontal="right" wrapText="1"/>
      <protection/>
    </xf>
    <xf numFmtId="3" fontId="3" fillId="34" borderId="15" xfId="0" applyNumberFormat="1" applyFont="1" applyFill="1" applyBorder="1" applyAlignment="1">
      <alignment horizontal="right" wrapText="1"/>
    </xf>
    <xf numFmtId="3" fontId="3" fillId="36" borderId="11" xfId="0" applyNumberFormat="1" applyFont="1" applyFill="1" applyBorder="1" applyAlignment="1">
      <alignment horizontal="right" wrapText="1"/>
    </xf>
    <xf numFmtId="3" fontId="3" fillId="36" borderId="14" xfId="0" applyNumberFormat="1" applyFont="1" applyFill="1" applyBorder="1" applyAlignment="1" applyProtection="1">
      <alignment horizontal="right" wrapText="1"/>
      <protection/>
    </xf>
    <xf numFmtId="3" fontId="3" fillId="35" borderId="16" xfId="0" applyNumberFormat="1" applyFont="1" applyFill="1" applyBorder="1" applyAlignment="1">
      <alignment horizontal="right" wrapText="1"/>
    </xf>
    <xf numFmtId="3" fontId="3" fillId="34" borderId="11" xfId="0" applyNumberFormat="1" applyFont="1" applyFill="1" applyBorder="1" applyAlignment="1">
      <alignment horizontal="right"/>
    </xf>
    <xf numFmtId="3" fontId="3" fillId="34" borderId="14" xfId="0" applyNumberFormat="1" applyFont="1" applyFill="1" applyBorder="1" applyAlignment="1">
      <alignment horizontal="right"/>
    </xf>
    <xf numFmtId="3" fontId="3" fillId="35" borderId="18" xfId="0" applyNumberFormat="1" applyFont="1" applyFill="1" applyBorder="1" applyAlignment="1">
      <alignment horizontal="right"/>
    </xf>
    <xf numFmtId="3" fontId="3" fillId="40" borderId="14" xfId="0" applyNumberFormat="1" applyFont="1" applyFill="1" applyBorder="1" applyAlignment="1">
      <alignment horizontal="right"/>
    </xf>
    <xf numFmtId="3" fontId="3" fillId="0" borderId="14" xfId="0" applyNumberFormat="1" applyFont="1" applyBorder="1" applyAlignment="1">
      <alignment horizontal="right" wrapText="1"/>
    </xf>
    <xf numFmtId="3" fontId="3" fillId="35" borderId="14" xfId="0" applyNumberFormat="1" applyFont="1" applyFill="1" applyBorder="1" applyAlignment="1">
      <alignment horizontal="right"/>
    </xf>
    <xf numFmtId="3" fontId="8" fillId="33" borderId="11" xfId="0" applyNumberFormat="1" applyFont="1" applyFill="1" applyBorder="1" applyAlignment="1">
      <alignment horizontal="right" wrapText="1"/>
    </xf>
    <xf numFmtId="3" fontId="8" fillId="33" borderId="11" xfId="0" applyNumberFormat="1" applyFont="1" applyFill="1" applyBorder="1" applyAlignment="1" applyProtection="1">
      <alignment horizontal="right" wrapText="1"/>
      <protection/>
    </xf>
    <xf numFmtId="3" fontId="8" fillId="33" borderId="11" xfId="0" applyNumberFormat="1" applyFont="1" applyFill="1" applyBorder="1" applyAlignment="1" applyProtection="1">
      <alignment/>
      <protection/>
    </xf>
    <xf numFmtId="3" fontId="8" fillId="33" borderId="12" xfId="0" applyNumberFormat="1" applyFont="1" applyFill="1" applyBorder="1" applyAlignment="1">
      <alignment horizontal="right" wrapText="1"/>
    </xf>
    <xf numFmtId="3" fontId="8" fillId="33" borderId="21" xfId="0" applyNumberFormat="1" applyFont="1" applyFill="1" applyBorder="1" applyAlignment="1" applyProtection="1">
      <alignment horizontal="right"/>
      <protection/>
    </xf>
    <xf numFmtId="0" fontId="0" fillId="0" borderId="28" xfId="0" applyFill="1" applyBorder="1" applyAlignment="1">
      <alignment/>
    </xf>
    <xf numFmtId="0" fontId="0" fillId="38" borderId="23" xfId="0" applyFont="1" applyFill="1" applyBorder="1" applyAlignment="1" applyProtection="1">
      <alignment horizontal="left"/>
      <protection/>
    </xf>
    <xf numFmtId="0" fontId="4" fillId="38" borderId="23" xfId="0" applyFont="1" applyFill="1" applyBorder="1" applyAlignment="1" applyProtection="1">
      <alignment wrapText="1"/>
      <protection/>
    </xf>
    <xf numFmtId="3" fontId="0" fillId="38" borderId="23" xfId="0" applyNumberFormat="1" applyFont="1" applyFill="1" applyBorder="1" applyAlignment="1" applyProtection="1">
      <alignment/>
      <protection/>
    </xf>
    <xf numFmtId="0" fontId="0" fillId="0" borderId="24" xfId="0" applyFont="1" applyBorder="1" applyAlignment="1" applyProtection="1">
      <alignment horizontal="left"/>
      <protection/>
    </xf>
    <xf numFmtId="0" fontId="4" fillId="0" borderId="24" xfId="0" applyFont="1" applyBorder="1" applyAlignment="1" applyProtection="1">
      <alignment wrapText="1"/>
      <protection/>
    </xf>
    <xf numFmtId="3" fontId="0" fillId="0" borderId="24" xfId="0" applyNumberFormat="1" applyFont="1" applyFill="1" applyBorder="1" applyAlignment="1" applyProtection="1">
      <alignment/>
      <protection/>
    </xf>
    <xf numFmtId="0" fontId="8" fillId="33" borderId="11" xfId="0" applyFont="1" applyFill="1" applyBorder="1" applyAlignment="1" applyProtection="1">
      <alignment horizontal="left" wrapText="1"/>
      <protection/>
    </xf>
    <xf numFmtId="0" fontId="3" fillId="39" borderId="11" xfId="0" applyFont="1" applyFill="1" applyBorder="1" applyAlignment="1" applyProtection="1">
      <alignment horizontal="left" wrapText="1"/>
      <protection/>
    </xf>
    <xf numFmtId="0" fontId="3" fillId="39" borderId="11" xfId="0" applyFont="1" applyFill="1" applyBorder="1" applyAlignment="1" applyProtection="1">
      <alignment wrapText="1"/>
      <protection/>
    </xf>
    <xf numFmtId="3" fontId="3" fillId="39" borderId="11" xfId="0" applyNumberFormat="1" applyFont="1" applyFill="1" applyBorder="1" applyAlignment="1" applyProtection="1">
      <alignment/>
      <protection/>
    </xf>
    <xf numFmtId="0" fontId="3" fillId="35" borderId="23" xfId="0" applyFont="1" applyFill="1" applyBorder="1" applyAlignment="1" applyProtection="1">
      <alignment horizontal="left" wrapText="1"/>
      <protection/>
    </xf>
    <xf numFmtId="0" fontId="3" fillId="35" borderId="23" xfId="0" applyFont="1" applyFill="1" applyBorder="1" applyAlignment="1" applyProtection="1">
      <alignment wrapText="1"/>
      <protection/>
    </xf>
    <xf numFmtId="3" fontId="3" fillId="35" borderId="23" xfId="0" applyNumberFormat="1" applyFont="1" applyFill="1" applyBorder="1" applyAlignment="1" applyProtection="1">
      <alignment/>
      <protection/>
    </xf>
    <xf numFmtId="0" fontId="3" fillId="34" borderId="11" xfId="0" applyFont="1" applyFill="1" applyBorder="1" applyAlignment="1" applyProtection="1">
      <alignment horizontal="left" wrapText="1"/>
      <protection/>
    </xf>
    <xf numFmtId="0" fontId="3" fillId="34" borderId="11" xfId="0" applyFont="1" applyFill="1" applyBorder="1" applyAlignment="1" applyProtection="1">
      <alignment wrapText="1"/>
      <protection/>
    </xf>
    <xf numFmtId="0" fontId="0" fillId="0" borderId="24" xfId="0" applyFont="1" applyBorder="1" applyAlignment="1" applyProtection="1">
      <alignment horizontal="left" wrapText="1"/>
      <protection/>
    </xf>
    <xf numFmtId="0" fontId="0" fillId="0" borderId="24" xfId="0" applyFont="1" applyBorder="1" applyAlignment="1" applyProtection="1">
      <alignment wrapText="1"/>
      <protection/>
    </xf>
    <xf numFmtId="3" fontId="0" fillId="38" borderId="24" xfId="0" applyNumberFormat="1" applyFont="1" applyFill="1" applyBorder="1" applyAlignment="1" applyProtection="1">
      <alignment/>
      <protection/>
    </xf>
    <xf numFmtId="0" fontId="3" fillId="36" borderId="23" xfId="0" applyFont="1" applyFill="1" applyBorder="1" applyAlignment="1" applyProtection="1">
      <alignment horizontal="left" wrapText="1"/>
      <protection/>
    </xf>
    <xf numFmtId="0" fontId="3" fillId="36" borderId="23" xfId="0" applyFont="1" applyFill="1" applyBorder="1" applyAlignment="1" applyProtection="1">
      <alignment wrapText="1"/>
      <protection/>
    </xf>
    <xf numFmtId="0" fontId="4" fillId="38" borderId="11" xfId="0" applyFont="1" applyFill="1" applyBorder="1" applyAlignment="1" applyProtection="1">
      <alignment horizontal="left"/>
      <protection/>
    </xf>
    <xf numFmtId="3" fontId="0" fillId="38" borderId="11" xfId="0" applyNumberFormat="1" applyFont="1" applyFill="1" applyBorder="1" applyAlignment="1" applyProtection="1">
      <alignment horizontal="right" wrapText="1"/>
      <protection/>
    </xf>
    <xf numFmtId="0" fontId="5" fillId="35" borderId="0" xfId="0" applyFont="1" applyFill="1" applyAlignment="1">
      <alignment/>
    </xf>
    <xf numFmtId="0" fontId="5" fillId="38" borderId="0" xfId="0" applyFont="1" applyFill="1" applyAlignment="1">
      <alignment/>
    </xf>
    <xf numFmtId="0" fontId="0" fillId="0" borderId="11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17" xfId="0" applyFont="1" applyBorder="1" applyAlignment="1" applyProtection="1">
      <alignment horizontal="center" vertical="center" wrapText="1"/>
      <protection/>
    </xf>
    <xf numFmtId="0" fontId="4" fillId="0" borderId="17" xfId="0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 horizontal="center" vertical="center"/>
    </xf>
    <xf numFmtId="169" fontId="0" fillId="0" borderId="0" xfId="61" applyNumberFormat="1" applyFont="1" applyAlignment="1">
      <alignment horizontal="center" vertical="center"/>
    </xf>
    <xf numFmtId="3" fontId="3" fillId="36" borderId="11" xfId="0" applyNumberFormat="1" applyFont="1" applyFill="1" applyBorder="1" applyAlignment="1" applyProtection="1">
      <alignment horizontal="right" wrapText="1"/>
      <protection/>
    </xf>
    <xf numFmtId="3" fontId="0" fillId="38" borderId="11" xfId="0" applyNumberFormat="1" applyFont="1" applyFill="1" applyBorder="1" applyAlignment="1" applyProtection="1">
      <alignment/>
      <protection/>
    </xf>
    <xf numFmtId="3" fontId="5" fillId="0" borderId="0" xfId="0" applyNumberFormat="1" applyFont="1" applyAlignment="1">
      <alignment/>
    </xf>
    <xf numFmtId="3" fontId="0" fillId="0" borderId="11" xfId="0" applyNumberFormat="1" applyFont="1" applyBorder="1" applyAlignment="1">
      <alignment horizontal="right" wrapText="1"/>
    </xf>
    <xf numFmtId="3" fontId="0" fillId="0" borderId="17" xfId="0" applyNumberFormat="1" applyFont="1" applyFill="1" applyBorder="1" applyAlignment="1">
      <alignment/>
    </xf>
    <xf numFmtId="3" fontId="0" fillId="0" borderId="23" xfId="0" applyNumberFormat="1" applyFont="1" applyFill="1" applyBorder="1" applyAlignment="1">
      <alignment/>
    </xf>
    <xf numFmtId="3" fontId="0" fillId="0" borderId="21" xfId="0" applyNumberFormat="1" applyFont="1" applyFill="1" applyBorder="1" applyAlignment="1">
      <alignment/>
    </xf>
    <xf numFmtId="0" fontId="0" fillId="0" borderId="23" xfId="0" applyFont="1" applyBorder="1" applyAlignment="1" applyProtection="1">
      <alignment horizontal="left"/>
      <protection/>
    </xf>
    <xf numFmtId="0" fontId="4" fillId="0" borderId="23" xfId="0" applyFont="1" applyBorder="1" applyAlignment="1" applyProtection="1">
      <alignment wrapText="1"/>
      <protection/>
    </xf>
    <xf numFmtId="3" fontId="0" fillId="0" borderId="23" xfId="0" applyNumberFormat="1" applyFont="1" applyFill="1" applyBorder="1" applyAlignment="1" applyProtection="1">
      <alignment/>
      <protection/>
    </xf>
    <xf numFmtId="0" fontId="3" fillId="36" borderId="11" xfId="0" applyFont="1" applyFill="1" applyBorder="1" applyAlignment="1" applyProtection="1">
      <alignment horizontal="left"/>
      <protection/>
    </xf>
    <xf numFmtId="3" fontId="0" fillId="35" borderId="11" xfId="0" applyNumberFormat="1" applyFont="1" applyFill="1" applyBorder="1" applyAlignment="1" applyProtection="1">
      <alignment horizontal="right" wrapText="1"/>
      <protection/>
    </xf>
    <xf numFmtId="3" fontId="0" fillId="35" borderId="11" xfId="0" applyNumberFormat="1" applyFont="1" applyFill="1" applyBorder="1" applyAlignment="1" applyProtection="1">
      <alignment/>
      <protection/>
    </xf>
    <xf numFmtId="0" fontId="0" fillId="35" borderId="0" xfId="0" applyFill="1" applyAlignment="1">
      <alignment/>
    </xf>
    <xf numFmtId="3" fontId="0" fillId="36" borderId="11" xfId="0" applyNumberFormat="1" applyFont="1" applyFill="1" applyBorder="1" applyAlignment="1" applyProtection="1">
      <alignment/>
      <protection/>
    </xf>
    <xf numFmtId="0" fontId="0" fillId="36" borderId="0" xfId="0" applyFill="1" applyAlignment="1">
      <alignment/>
    </xf>
    <xf numFmtId="0" fontId="5" fillId="40" borderId="11" xfId="0" applyFont="1" applyFill="1" applyBorder="1" applyAlignment="1" applyProtection="1">
      <alignment horizontal="left"/>
      <protection/>
    </xf>
    <xf numFmtId="0" fontId="5" fillId="40" borderId="11" xfId="0" applyFont="1" applyFill="1" applyBorder="1" applyAlignment="1" applyProtection="1">
      <alignment wrapText="1"/>
      <protection/>
    </xf>
    <xf numFmtId="0" fontId="3" fillId="36" borderId="19" xfId="0" applyFont="1" applyFill="1" applyBorder="1" applyAlignment="1">
      <alignment/>
    </xf>
    <xf numFmtId="0" fontId="5" fillId="36" borderId="0" xfId="0" applyFont="1" applyFill="1" applyBorder="1" applyAlignment="1">
      <alignment wrapText="1"/>
    </xf>
    <xf numFmtId="3" fontId="0" fillId="36" borderId="19" xfId="0" applyNumberFormat="1" applyFill="1" applyBorder="1" applyAlignment="1">
      <alignment/>
    </xf>
    <xf numFmtId="0" fontId="0" fillId="38" borderId="0" xfId="0" applyFill="1" applyAlignment="1">
      <alignment/>
    </xf>
    <xf numFmtId="0" fontId="3" fillId="38" borderId="0" xfId="0" applyFont="1" applyFill="1" applyAlignment="1">
      <alignment/>
    </xf>
    <xf numFmtId="0" fontId="0" fillId="38" borderId="16" xfId="0" applyFont="1" applyFill="1" applyBorder="1" applyAlignment="1">
      <alignment/>
    </xf>
    <xf numFmtId="0" fontId="4" fillId="38" borderId="13" xfId="0" applyFont="1" applyFill="1" applyBorder="1" applyAlignment="1">
      <alignment wrapText="1"/>
    </xf>
    <xf numFmtId="0" fontId="0" fillId="38" borderId="20" xfId="0" applyFont="1" applyFill="1" applyBorder="1" applyAlignment="1">
      <alignment/>
    </xf>
    <xf numFmtId="0" fontId="4" fillId="38" borderId="29" xfId="0" applyFont="1" applyFill="1" applyBorder="1" applyAlignment="1">
      <alignment wrapText="1"/>
    </xf>
    <xf numFmtId="3" fontId="0" fillId="38" borderId="16" xfId="0" applyNumberFormat="1" applyFont="1" applyFill="1" applyBorder="1" applyAlignment="1">
      <alignment/>
    </xf>
    <xf numFmtId="3" fontId="3" fillId="40" borderId="11" xfId="0" applyNumberFormat="1" applyFont="1" applyFill="1" applyBorder="1" applyAlignment="1" applyProtection="1">
      <alignment horizontal="right" wrapText="1"/>
      <protection/>
    </xf>
    <xf numFmtId="3" fontId="3" fillId="40" borderId="11" xfId="0" applyNumberFormat="1" applyFont="1" applyFill="1" applyBorder="1" applyAlignment="1" applyProtection="1">
      <alignment/>
      <protection/>
    </xf>
    <xf numFmtId="3" fontId="8" fillId="36" borderId="21" xfId="0" applyNumberFormat="1" applyFont="1" applyFill="1" applyBorder="1" applyAlignment="1" applyProtection="1">
      <alignment horizontal="right"/>
      <protection/>
    </xf>
    <xf numFmtId="0" fontId="3" fillId="36" borderId="0" xfId="0" applyFont="1" applyFill="1" applyAlignment="1">
      <alignment/>
    </xf>
    <xf numFmtId="0" fontId="3" fillId="36" borderId="0" xfId="0" applyFont="1" applyFill="1" applyAlignment="1">
      <alignment/>
    </xf>
    <xf numFmtId="3" fontId="3" fillId="38" borderId="21" xfId="0" applyNumberFormat="1" applyFont="1" applyFill="1" applyBorder="1" applyAlignment="1" applyProtection="1">
      <alignment horizontal="right"/>
      <protection/>
    </xf>
    <xf numFmtId="0" fontId="5" fillId="36" borderId="0" xfId="0" applyFont="1" applyFill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2" fillId="0" borderId="0" xfId="0" applyFont="1" applyAlignment="1">
      <alignment horizontal="left"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5" fillId="35" borderId="15" xfId="0" applyFont="1" applyFill="1" applyBorder="1" applyAlignment="1">
      <alignment/>
    </xf>
    <xf numFmtId="0" fontId="0" fillId="0" borderId="14" xfId="0" applyBorder="1" applyAlignment="1">
      <alignment/>
    </xf>
    <xf numFmtId="0" fontId="5" fillId="35" borderId="16" xfId="0" applyFont="1" applyFill="1" applyBorder="1" applyAlignment="1">
      <alignment wrapText="1"/>
    </xf>
    <xf numFmtId="0" fontId="0" fillId="35" borderId="16" xfId="0" applyFill="1" applyBorder="1" applyAlignment="1">
      <alignment wrapText="1"/>
    </xf>
    <xf numFmtId="0" fontId="5" fillId="34" borderId="15" xfId="0" applyFont="1" applyFill="1" applyBorder="1" applyAlignment="1">
      <alignment/>
    </xf>
    <xf numFmtId="0" fontId="5" fillId="34" borderId="15" xfId="0" applyFont="1" applyFill="1" applyBorder="1" applyAlignment="1">
      <alignment horizontal="left" wrapText="1"/>
    </xf>
    <xf numFmtId="0" fontId="0" fillId="0" borderId="14" xfId="0" applyBorder="1" applyAlignment="1">
      <alignment wrapText="1"/>
    </xf>
    <xf numFmtId="0" fontId="5" fillId="35" borderId="20" xfId="0" applyFont="1" applyFill="1" applyBorder="1" applyAlignment="1">
      <alignment horizontal="left" wrapText="1"/>
    </xf>
    <xf numFmtId="0" fontId="0" fillId="35" borderId="20" xfId="0" applyFill="1" applyBorder="1" applyAlignment="1">
      <alignment wrapText="1"/>
    </xf>
    <xf numFmtId="0" fontId="5" fillId="40" borderId="15" xfId="0" applyFont="1" applyFill="1" applyBorder="1" applyAlignment="1">
      <alignment horizontal="left"/>
    </xf>
    <xf numFmtId="0" fontId="0" fillId="40" borderId="14" xfId="0" applyFill="1" applyBorder="1" applyAlignment="1">
      <alignment/>
    </xf>
    <xf numFmtId="0" fontId="5" fillId="34" borderId="15" xfId="0" applyFont="1" applyFill="1" applyBorder="1" applyAlignment="1" applyProtection="1">
      <alignment horizontal="left" wrapText="1"/>
      <protection/>
    </xf>
    <xf numFmtId="0" fontId="5" fillId="35" borderId="17" xfId="0" applyFont="1" applyFill="1" applyBorder="1" applyAlignment="1" applyProtection="1">
      <alignment horizontal="left" wrapText="1"/>
      <protection/>
    </xf>
    <xf numFmtId="0" fontId="0" fillId="0" borderId="17" xfId="0" applyBorder="1" applyAlignment="1">
      <alignment wrapText="1"/>
    </xf>
    <xf numFmtId="0" fontId="5" fillId="34" borderId="11" xfId="0" applyFont="1" applyFill="1" applyBorder="1" applyAlignment="1">
      <alignment/>
    </xf>
    <xf numFmtId="0" fontId="3" fillId="34" borderId="11" xfId="0" applyFont="1" applyFill="1" applyBorder="1" applyAlignment="1">
      <alignment/>
    </xf>
    <xf numFmtId="0" fontId="0" fillId="0" borderId="0" xfId="0" applyAlignment="1" applyProtection="1">
      <alignment horizontal="center" wrapText="1"/>
      <protection locked="0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2"/>
  <sheetViews>
    <sheetView zoomScalePageLayoutView="0" workbookViewId="0" topLeftCell="A1">
      <selection activeCell="S19" sqref="S18:S19"/>
    </sheetView>
  </sheetViews>
  <sheetFormatPr defaultColWidth="9.140625" defaultRowHeight="12.75"/>
  <cols>
    <col min="1" max="1" width="5.140625" style="1" customWidth="1"/>
    <col min="2" max="2" width="36.57421875" style="21" customWidth="1"/>
    <col min="3" max="3" width="11.140625" style="5" hidden="1" customWidth="1"/>
    <col min="4" max="10" width="9.140625" style="0" hidden="1" customWidth="1"/>
    <col min="11" max="11" width="8.28125" style="0" hidden="1" customWidth="1"/>
    <col min="12" max="12" width="9.140625" style="0" hidden="1" customWidth="1"/>
    <col min="13" max="13" width="10.8515625" style="0" customWidth="1"/>
    <col min="14" max="14" width="10.7109375" style="0" customWidth="1"/>
    <col min="15" max="15" width="11.28125" style="0" customWidth="1"/>
    <col min="16" max="16" width="11.7109375" style="0" customWidth="1"/>
  </cols>
  <sheetData>
    <row r="1" spans="1:16" ht="12.75">
      <c r="A1" s="412"/>
      <c r="B1" s="412"/>
      <c r="C1" s="412"/>
      <c r="D1" s="412"/>
      <c r="E1" s="412"/>
      <c r="F1" s="412"/>
      <c r="G1" s="412"/>
      <c r="H1" s="412"/>
      <c r="I1" s="412"/>
      <c r="J1" s="412"/>
      <c r="K1" s="412"/>
      <c r="L1" s="412"/>
      <c r="M1" s="412"/>
      <c r="N1" s="412"/>
      <c r="O1" s="412"/>
      <c r="P1" s="412"/>
    </row>
    <row r="2" spans="1:16" ht="12.75">
      <c r="A2" s="413" t="s">
        <v>376</v>
      </c>
      <c r="B2" s="413"/>
      <c r="C2" s="413"/>
      <c r="D2" s="413"/>
      <c r="E2" s="413"/>
      <c r="F2" s="413"/>
      <c r="G2" s="413"/>
      <c r="H2" s="413"/>
      <c r="I2" s="413"/>
      <c r="J2" s="413"/>
      <c r="K2" s="413"/>
      <c r="L2" s="413"/>
      <c r="M2" s="413"/>
      <c r="N2" s="413"/>
      <c r="O2" s="413"/>
      <c r="P2" s="413"/>
    </row>
    <row r="3" spans="1:16" ht="12.75">
      <c r="A3" s="413" t="s">
        <v>355</v>
      </c>
      <c r="B3" s="413"/>
      <c r="C3" s="413"/>
      <c r="D3" s="413"/>
      <c r="E3" s="413"/>
      <c r="F3" s="413"/>
      <c r="G3" s="413"/>
      <c r="H3" s="413"/>
      <c r="I3" s="413"/>
      <c r="J3" s="413"/>
      <c r="K3" s="413"/>
      <c r="L3" s="413"/>
      <c r="M3" s="413"/>
      <c r="N3" s="413"/>
      <c r="O3" s="413"/>
      <c r="P3" s="413"/>
    </row>
    <row r="4" spans="1:16" ht="12.75">
      <c r="A4" s="413" t="s">
        <v>374</v>
      </c>
      <c r="B4" s="413"/>
      <c r="C4" s="413"/>
      <c r="D4" s="413"/>
      <c r="E4" s="413"/>
      <c r="F4" s="413"/>
      <c r="G4" s="413"/>
      <c r="H4" s="413"/>
      <c r="I4" s="413"/>
      <c r="J4" s="413"/>
      <c r="K4" s="413"/>
      <c r="L4" s="413"/>
      <c r="M4" s="413"/>
      <c r="N4" s="413"/>
      <c r="O4" s="413"/>
      <c r="P4" s="413"/>
    </row>
    <row r="5" spans="1:16" ht="12.75">
      <c r="A5" s="413" t="s">
        <v>375</v>
      </c>
      <c r="B5" s="413"/>
      <c r="C5" s="413"/>
      <c r="D5" s="413"/>
      <c r="E5" s="413"/>
      <c r="F5" s="413"/>
      <c r="G5" s="413"/>
      <c r="H5" s="413"/>
      <c r="I5" s="413"/>
      <c r="J5" s="413"/>
      <c r="K5" s="413"/>
      <c r="L5" s="413"/>
      <c r="M5" s="413"/>
      <c r="N5" s="413"/>
      <c r="O5" s="413"/>
      <c r="P5" s="413"/>
    </row>
    <row r="8" spans="2:16" ht="12.75">
      <c r="B8" s="20"/>
      <c r="C8" s="63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ht="15.75" customHeight="1">
      <c r="A9" s="414" t="s">
        <v>341</v>
      </c>
      <c r="B9" s="414"/>
      <c r="C9" s="414"/>
      <c r="D9" s="414"/>
      <c r="E9" s="414"/>
      <c r="F9" s="414"/>
      <c r="G9" s="414"/>
      <c r="H9" s="414"/>
      <c r="I9" s="414"/>
      <c r="J9" s="414"/>
      <c r="K9" s="414"/>
      <c r="L9" s="414"/>
      <c r="M9" s="414"/>
      <c r="N9" s="414"/>
      <c r="O9" s="414"/>
      <c r="P9" s="414"/>
    </row>
    <row r="10" spans="1:16" ht="15.75" customHeight="1">
      <c r="A10" s="414" t="s">
        <v>330</v>
      </c>
      <c r="B10" s="414"/>
      <c r="C10" s="414"/>
      <c r="D10" s="414"/>
      <c r="E10" s="414"/>
      <c r="F10" s="414"/>
      <c r="G10" s="414"/>
      <c r="H10" s="414"/>
      <c r="I10" s="414"/>
      <c r="J10" s="414"/>
      <c r="K10" s="414"/>
      <c r="L10" s="414"/>
      <c r="M10" s="414"/>
      <c r="N10" s="414"/>
      <c r="O10" s="414"/>
      <c r="P10" s="414"/>
    </row>
    <row r="11" spans="1:16" ht="15.75" customHeight="1">
      <c r="A11" s="414"/>
      <c r="B11" s="414"/>
      <c r="C11" s="414"/>
      <c r="D11" s="414"/>
      <c r="E11" s="414"/>
      <c r="F11" s="414"/>
      <c r="G11" s="414"/>
      <c r="H11" s="414"/>
      <c r="I11" s="414"/>
      <c r="J11" s="414"/>
      <c r="K11" s="414"/>
      <c r="L11" s="414"/>
      <c r="M11" s="414"/>
      <c r="N11" s="414"/>
      <c r="O11" s="414"/>
      <c r="P11" s="414"/>
    </row>
    <row r="12" spans="1:3" ht="15" customHeight="1">
      <c r="A12" s="410"/>
      <c r="B12" s="411"/>
      <c r="C12" s="47"/>
    </row>
    <row r="13" spans="1:3" ht="15" customHeight="1">
      <c r="A13" s="410"/>
      <c r="B13" s="411"/>
      <c r="C13" s="47"/>
    </row>
    <row r="14" spans="1:2" ht="15" customHeight="1">
      <c r="A14" s="2"/>
      <c r="B14" s="18"/>
    </row>
    <row r="17" spans="1:2" ht="12.75">
      <c r="A17" s="3" t="s">
        <v>1</v>
      </c>
      <c r="B17" s="19" t="s">
        <v>153</v>
      </c>
    </row>
    <row r="18" ht="12.75">
      <c r="C18" s="6"/>
    </row>
    <row r="19" spans="2:3" ht="12.75">
      <c r="B19" s="20" t="s">
        <v>0</v>
      </c>
      <c r="C19" s="6"/>
    </row>
    <row r="20" ht="12.75">
      <c r="C20" s="6"/>
    </row>
    <row r="21" spans="2:3" ht="12.75">
      <c r="B21" s="21" t="s">
        <v>342</v>
      </c>
      <c r="C21" s="6"/>
    </row>
    <row r="22" ht="12.75">
      <c r="C22" s="6"/>
    </row>
    <row r="23" spans="1:3" ht="12.75">
      <c r="A23" s="3" t="s">
        <v>2</v>
      </c>
      <c r="B23" s="19" t="s">
        <v>154</v>
      </c>
      <c r="C23" s="6"/>
    </row>
    <row r="24" spans="3:15" ht="12.75">
      <c r="C24" s="6" t="s">
        <v>5</v>
      </c>
      <c r="O24" s="64" t="s">
        <v>371</v>
      </c>
    </row>
    <row r="25" spans="2:16" ht="37.5" customHeight="1">
      <c r="B25" s="134"/>
      <c r="C25" s="135">
        <v>2005</v>
      </c>
      <c r="D25" s="127"/>
      <c r="E25" s="127"/>
      <c r="F25" s="127"/>
      <c r="G25" s="127"/>
      <c r="H25" s="127"/>
      <c r="I25" s="127"/>
      <c r="J25" s="127"/>
      <c r="K25" s="127"/>
      <c r="L25" s="127"/>
      <c r="M25" s="125" t="s">
        <v>343</v>
      </c>
      <c r="N25" s="125" t="s">
        <v>344</v>
      </c>
      <c r="O25" s="125" t="s">
        <v>326</v>
      </c>
      <c r="P25" s="125" t="s">
        <v>337</v>
      </c>
    </row>
    <row r="26" spans="2:16" ht="12.75">
      <c r="B26" s="136" t="s">
        <v>155</v>
      </c>
      <c r="C26" s="137">
        <v>5730900</v>
      </c>
      <c r="D26" s="138"/>
      <c r="E26" s="138"/>
      <c r="F26" s="138"/>
      <c r="G26" s="138"/>
      <c r="H26" s="138"/>
      <c r="I26" s="138"/>
      <c r="J26" s="138"/>
      <c r="K26" s="138"/>
      <c r="L26" s="138"/>
      <c r="M26" s="139">
        <v>3225752</v>
      </c>
      <c r="N26" s="139">
        <v>5382200</v>
      </c>
      <c r="O26" s="139">
        <f aca="true" t="shared" si="0" ref="O26:O31">P26-N26</f>
        <v>558800</v>
      </c>
      <c r="P26" s="139">
        <v>5941000</v>
      </c>
    </row>
    <row r="27" spans="2:16" ht="12.75">
      <c r="B27" s="140" t="s">
        <v>156</v>
      </c>
      <c r="C27" s="141">
        <v>20000</v>
      </c>
      <c r="D27" s="142"/>
      <c r="E27" s="142"/>
      <c r="F27" s="142"/>
      <c r="G27" s="142"/>
      <c r="H27" s="142"/>
      <c r="I27" s="142"/>
      <c r="J27" s="142"/>
      <c r="K27" s="142"/>
      <c r="L27" s="142"/>
      <c r="M27" s="143">
        <v>96317</v>
      </c>
      <c r="N27" s="139">
        <v>306000</v>
      </c>
      <c r="O27" s="139">
        <f t="shared" si="0"/>
        <v>-100000</v>
      </c>
      <c r="P27" s="139">
        <v>206000</v>
      </c>
    </row>
    <row r="28" spans="2:16" ht="12.75">
      <c r="B28" s="140" t="s">
        <v>157</v>
      </c>
      <c r="C28" s="141">
        <v>4514400</v>
      </c>
      <c r="D28" s="142"/>
      <c r="E28" s="142"/>
      <c r="F28" s="142"/>
      <c r="G28" s="142"/>
      <c r="H28" s="142"/>
      <c r="I28" s="142"/>
      <c r="J28" s="142"/>
      <c r="K28" s="142"/>
      <c r="L28" s="142"/>
      <c r="M28" s="143">
        <v>4340278</v>
      </c>
      <c r="N28" s="139">
        <v>9261600</v>
      </c>
      <c r="O28" s="139">
        <f t="shared" si="0"/>
        <v>715900</v>
      </c>
      <c r="P28" s="139">
        <v>9977500</v>
      </c>
    </row>
    <row r="29" spans="2:16" ht="12.75">
      <c r="B29" s="140" t="s">
        <v>323</v>
      </c>
      <c r="C29" s="141"/>
      <c r="D29" s="142"/>
      <c r="E29" s="142"/>
      <c r="F29" s="142"/>
      <c r="G29" s="142"/>
      <c r="H29" s="142"/>
      <c r="I29" s="142"/>
      <c r="J29" s="142"/>
      <c r="K29" s="142"/>
      <c r="L29" s="142"/>
      <c r="M29" s="143">
        <v>2550</v>
      </c>
      <c r="N29" s="139">
        <v>2550</v>
      </c>
      <c r="O29" s="139">
        <f t="shared" si="0"/>
        <v>0</v>
      </c>
      <c r="P29" s="139">
        <v>2550</v>
      </c>
    </row>
    <row r="30" spans="2:16" ht="12.75">
      <c r="B30" s="140" t="s">
        <v>158</v>
      </c>
      <c r="C30" s="141">
        <v>1739000</v>
      </c>
      <c r="D30" s="142"/>
      <c r="E30" s="142"/>
      <c r="F30" s="142"/>
      <c r="G30" s="142"/>
      <c r="H30" s="142"/>
      <c r="I30" s="142"/>
      <c r="J30" s="142"/>
      <c r="K30" s="142"/>
      <c r="L30" s="142"/>
      <c r="M30" s="143">
        <v>420580</v>
      </c>
      <c r="N30" s="139">
        <v>6811000</v>
      </c>
      <c r="O30" s="139">
        <f t="shared" si="0"/>
        <v>-1209000</v>
      </c>
      <c r="P30" s="139">
        <v>5602000</v>
      </c>
    </row>
    <row r="31" spans="2:16" ht="12.75">
      <c r="B31" s="250" t="s">
        <v>291</v>
      </c>
      <c r="C31" s="239"/>
      <c r="D31" s="240"/>
      <c r="E31" s="240"/>
      <c r="F31" s="240"/>
      <c r="G31" s="240"/>
      <c r="H31" s="240"/>
      <c r="I31" s="240"/>
      <c r="J31" s="240"/>
      <c r="K31" s="240"/>
      <c r="L31" s="240"/>
      <c r="M31" s="294">
        <v>250</v>
      </c>
      <c r="N31" s="294">
        <v>250</v>
      </c>
      <c r="O31" s="139">
        <f t="shared" si="0"/>
        <v>0</v>
      </c>
      <c r="P31" s="294">
        <v>250</v>
      </c>
    </row>
    <row r="32" spans="1:16" s="11" customFormat="1" ht="12.75">
      <c r="A32" s="241"/>
      <c r="B32" s="144" t="s">
        <v>159</v>
      </c>
      <c r="C32" s="145" t="e">
        <f>C26+C27-C28-C30-#REF!</f>
        <v>#REF!</v>
      </c>
      <c r="D32" s="215"/>
      <c r="E32" s="215"/>
      <c r="F32" s="215"/>
      <c r="G32" s="215"/>
      <c r="H32" s="215"/>
      <c r="I32" s="215"/>
      <c r="J32" s="215"/>
      <c r="K32" s="215"/>
      <c r="L32" s="215"/>
      <c r="M32" s="146">
        <f>M26+M27-M28-M29-M30-M31</f>
        <v>-1441589</v>
      </c>
      <c r="N32" s="216">
        <f>N26+N27-N28-N29-N30-N31</f>
        <v>-10387200</v>
      </c>
      <c r="O32" s="146">
        <f>O26+O27-O28-O29-O30-O31</f>
        <v>951900</v>
      </c>
      <c r="P32" s="216">
        <f>P26+P27-P28-P29-P30-P31</f>
        <v>-9435300</v>
      </c>
    </row>
    <row r="33" spans="1:3" s="11" customFormat="1" ht="12.75">
      <c r="A33" s="241"/>
      <c r="B33" s="235"/>
      <c r="C33" s="236"/>
    </row>
    <row r="34" spans="1:18" s="11" customFormat="1" ht="12.75">
      <c r="A34" s="237" t="s">
        <v>4</v>
      </c>
      <c r="B34" s="238" t="s">
        <v>160</v>
      </c>
      <c r="C34" s="236"/>
      <c r="R34" s="11" t="s">
        <v>34</v>
      </c>
    </row>
    <row r="35" spans="1:3" s="11" customFormat="1" ht="12.75">
      <c r="A35" s="241"/>
      <c r="B35" s="235"/>
      <c r="C35" s="236"/>
    </row>
    <row r="36" spans="1:16" s="11" customFormat="1" ht="12.75">
      <c r="A36" s="241"/>
      <c r="B36" s="144" t="s">
        <v>161</v>
      </c>
      <c r="C36" s="254">
        <v>1200000</v>
      </c>
      <c r="D36" s="215"/>
      <c r="E36" s="215"/>
      <c r="F36" s="215"/>
      <c r="G36" s="215"/>
      <c r="H36" s="215"/>
      <c r="I36" s="215"/>
      <c r="J36" s="215"/>
      <c r="K36" s="215"/>
      <c r="L36" s="215"/>
      <c r="M36" s="146"/>
      <c r="N36" s="146">
        <v>11947200</v>
      </c>
      <c r="O36" s="146">
        <f>P36-N36</f>
        <v>-4896900</v>
      </c>
      <c r="P36" s="146">
        <v>7050300</v>
      </c>
    </row>
    <row r="37" spans="1:3" s="11" customFormat="1" ht="12.75">
      <c r="A37" s="241"/>
      <c r="B37" s="235"/>
      <c r="C37" s="236"/>
    </row>
    <row r="38" spans="1:3" s="11" customFormat="1" ht="12.75">
      <c r="A38" s="237" t="s">
        <v>3</v>
      </c>
      <c r="B38" s="238" t="s">
        <v>162</v>
      </c>
      <c r="C38" s="236"/>
    </row>
    <row r="39" spans="1:3" s="11" customFormat="1" ht="12.75">
      <c r="A39" s="241"/>
      <c r="B39" s="235"/>
      <c r="C39" s="236"/>
    </row>
    <row r="40" spans="1:16" s="11" customFormat="1" ht="12.75">
      <c r="A40" s="242"/>
      <c r="B40" s="243" t="s">
        <v>258</v>
      </c>
      <c r="C40" s="244">
        <v>0</v>
      </c>
      <c r="D40" s="245"/>
      <c r="E40" s="245"/>
      <c r="F40" s="245"/>
      <c r="G40" s="245"/>
      <c r="H40" s="245"/>
      <c r="I40" s="245"/>
      <c r="J40" s="245"/>
      <c r="K40" s="245"/>
      <c r="L40" s="245"/>
      <c r="M40" s="246">
        <v>2000000</v>
      </c>
      <c r="N40" s="313">
        <v>0</v>
      </c>
      <c r="O40" s="379">
        <f>P40-N40</f>
        <v>4000000</v>
      </c>
      <c r="P40" s="313">
        <v>4000000</v>
      </c>
    </row>
    <row r="41" spans="1:16" s="11" customFormat="1" ht="12.75">
      <c r="A41" s="242"/>
      <c r="B41" s="247" t="s">
        <v>370</v>
      </c>
      <c r="C41" s="248">
        <v>570000</v>
      </c>
      <c r="D41" s="249"/>
      <c r="E41" s="249"/>
      <c r="F41" s="249"/>
      <c r="G41" s="249"/>
      <c r="H41" s="249"/>
      <c r="I41" s="249"/>
      <c r="J41" s="249"/>
      <c r="K41" s="249"/>
      <c r="L41" s="249"/>
      <c r="M41" s="251">
        <v>329802</v>
      </c>
      <c r="N41" s="139">
        <v>560000</v>
      </c>
      <c r="O41" s="381">
        <f>P41-N41</f>
        <v>0</v>
      </c>
      <c r="P41" s="139">
        <v>560000</v>
      </c>
    </row>
    <row r="42" spans="1:17" s="253" customFormat="1" ht="12.75">
      <c r="A42" s="252"/>
      <c r="B42" s="247" t="s">
        <v>369</v>
      </c>
      <c r="C42" s="248"/>
      <c r="D42" s="249"/>
      <c r="E42" s="249"/>
      <c r="F42" s="249"/>
      <c r="G42" s="249"/>
      <c r="H42" s="249"/>
      <c r="I42" s="249"/>
      <c r="J42" s="249"/>
      <c r="K42" s="249"/>
      <c r="L42" s="249"/>
      <c r="M42" s="251">
        <v>0</v>
      </c>
      <c r="N42" s="294">
        <v>1000000</v>
      </c>
      <c r="O42" s="380">
        <f>P42-N42</f>
        <v>55000</v>
      </c>
      <c r="P42" s="294">
        <v>1055000</v>
      </c>
      <c r="Q42" s="342"/>
    </row>
    <row r="43" spans="1:16" s="11" customFormat="1" ht="12.75">
      <c r="A43" s="242"/>
      <c r="B43" s="144" t="s">
        <v>163</v>
      </c>
      <c r="C43" s="145">
        <f>C40-C41</f>
        <v>-570000</v>
      </c>
      <c r="D43" s="215"/>
      <c r="E43" s="215"/>
      <c r="F43" s="215"/>
      <c r="G43" s="215"/>
      <c r="H43" s="215"/>
      <c r="I43" s="215"/>
      <c r="J43" s="215"/>
      <c r="K43" s="215"/>
      <c r="L43" s="215"/>
      <c r="M43" s="146">
        <f>M40-M41-M42</f>
        <v>1670198</v>
      </c>
      <c r="N43" s="216">
        <f>N40-N41-N42</f>
        <v>-1560000</v>
      </c>
      <c r="O43" s="146">
        <f>O40-O41-O42</f>
        <v>3945000</v>
      </c>
      <c r="P43" s="216">
        <f>P40-P41-P42</f>
        <v>2385000</v>
      </c>
    </row>
    <row r="44" spans="1:3" s="11" customFormat="1" ht="12.75">
      <c r="A44" s="242"/>
      <c r="B44" s="235"/>
      <c r="C44" s="236"/>
    </row>
    <row r="45" spans="1:16" s="11" customFormat="1" ht="26.25" customHeight="1">
      <c r="A45" s="242"/>
      <c r="B45" s="164" t="s">
        <v>164</v>
      </c>
      <c r="C45" s="145" t="e">
        <f>C32+C36+C43</f>
        <v>#REF!</v>
      </c>
      <c r="D45" s="215"/>
      <c r="E45" s="215"/>
      <c r="F45" s="215"/>
      <c r="G45" s="215"/>
      <c r="H45" s="215"/>
      <c r="I45" s="215"/>
      <c r="J45" s="215"/>
      <c r="K45" s="215"/>
      <c r="L45" s="215"/>
      <c r="M45" s="146">
        <v>0</v>
      </c>
      <c r="N45" s="216">
        <v>0</v>
      </c>
      <c r="O45" s="146">
        <f>O32+O36+O43</f>
        <v>0</v>
      </c>
      <c r="P45" s="216">
        <v>0</v>
      </c>
    </row>
    <row r="49" ht="12.75">
      <c r="B49" s="20" t="s">
        <v>6</v>
      </c>
    </row>
    <row r="51" spans="2:3" ht="12.75">
      <c r="B51" s="47" t="s">
        <v>165</v>
      </c>
      <c r="C51" s="47"/>
    </row>
    <row r="52" spans="2:3" ht="12.75">
      <c r="B52" s="47" t="s">
        <v>297</v>
      </c>
      <c r="C52" s="47"/>
    </row>
  </sheetData>
  <sheetProtection/>
  <mergeCells count="10">
    <mergeCell ref="A12:B12"/>
    <mergeCell ref="A13:B13"/>
    <mergeCell ref="A1:P1"/>
    <mergeCell ref="A2:P2"/>
    <mergeCell ref="A11:P11"/>
    <mergeCell ref="A9:P9"/>
    <mergeCell ref="A3:P3"/>
    <mergeCell ref="A4:P4"/>
    <mergeCell ref="A5:P5"/>
    <mergeCell ref="A10:P10"/>
  </mergeCells>
  <printOptions/>
  <pageMargins left="0.7480314960629921" right="0.49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6"/>
  <sheetViews>
    <sheetView zoomScalePageLayoutView="0" workbookViewId="0" topLeftCell="A1">
      <selection activeCell="E46" sqref="E46"/>
    </sheetView>
  </sheetViews>
  <sheetFormatPr defaultColWidth="9.140625" defaultRowHeight="12.75"/>
  <cols>
    <col min="1" max="1" width="5.00390625" style="0" customWidth="1"/>
    <col min="2" max="2" width="36.8515625" style="17" customWidth="1"/>
    <col min="3" max="3" width="11.7109375" style="312" customWidth="1"/>
    <col min="4" max="6" width="11.7109375" style="0" customWidth="1"/>
  </cols>
  <sheetData>
    <row r="1" spans="2:3" s="4" customFormat="1" ht="12.75">
      <c r="B1" s="24"/>
      <c r="C1" s="309"/>
    </row>
    <row r="2" spans="1:3" s="4" customFormat="1" ht="12.75">
      <c r="A2" s="25"/>
      <c r="B2" s="28" t="s">
        <v>7</v>
      </c>
      <c r="C2" s="310"/>
    </row>
    <row r="3" spans="1:3" ht="12.75">
      <c r="A3" s="26"/>
      <c r="B3" s="27"/>
      <c r="C3" s="311"/>
    </row>
    <row r="4" spans="1:6" s="370" customFormat="1" ht="45" customHeight="1">
      <c r="A4" s="367" t="s">
        <v>8</v>
      </c>
      <c r="B4" s="368" t="s">
        <v>9</v>
      </c>
      <c r="C4" s="369" t="s">
        <v>346</v>
      </c>
      <c r="D4" s="369" t="s">
        <v>332</v>
      </c>
      <c r="E4" s="369" t="s">
        <v>340</v>
      </c>
      <c r="F4" s="369" t="s">
        <v>337</v>
      </c>
    </row>
    <row r="5" spans="1:6" s="97" customFormat="1" ht="11.25">
      <c r="A5" s="98">
        <v>1</v>
      </c>
      <c r="B5" s="99">
        <v>2</v>
      </c>
      <c r="C5" s="98">
        <v>3</v>
      </c>
      <c r="D5" s="98">
        <v>4</v>
      </c>
      <c r="E5" s="98">
        <v>5</v>
      </c>
      <c r="F5" s="98">
        <v>6</v>
      </c>
    </row>
    <row r="6" spans="1:6" ht="17.25" customHeight="1">
      <c r="A6" s="93">
        <v>6</v>
      </c>
      <c r="B6" s="95" t="s">
        <v>7</v>
      </c>
      <c r="C6" s="339">
        <f>C7+C16+C20+C29</f>
        <v>3225752</v>
      </c>
      <c r="D6" s="339">
        <f>D7+D16+D20+D29</f>
        <v>5382200</v>
      </c>
      <c r="E6" s="339">
        <f aca="true" t="shared" si="0" ref="E6:E47">F6-D6</f>
        <v>558800</v>
      </c>
      <c r="F6" s="339">
        <f>F7+F16+F20+F29</f>
        <v>5941000</v>
      </c>
    </row>
    <row r="7" spans="1:6" s="4" customFormat="1" ht="15" customHeight="1">
      <c r="A7" s="165">
        <v>61</v>
      </c>
      <c r="B7" s="166" t="s">
        <v>10</v>
      </c>
      <c r="C7" s="167">
        <f>C8+C10+C13</f>
        <v>759274</v>
      </c>
      <c r="D7" s="167">
        <f>D8+D10+D13</f>
        <v>1755000</v>
      </c>
      <c r="E7" s="167">
        <f t="shared" si="0"/>
        <v>0</v>
      </c>
      <c r="F7" s="167">
        <f>F8+F10+F13</f>
        <v>1755000</v>
      </c>
    </row>
    <row r="8" spans="1:17" s="4" customFormat="1" ht="15" customHeight="1">
      <c r="A8" s="157">
        <v>611</v>
      </c>
      <c r="B8" s="121" t="s">
        <v>11</v>
      </c>
      <c r="C8" s="128">
        <f>C9</f>
        <v>706931</v>
      </c>
      <c r="D8" s="128">
        <f>D9</f>
        <v>1600000</v>
      </c>
      <c r="E8" s="128">
        <f t="shared" si="0"/>
        <v>0</v>
      </c>
      <c r="F8" s="128">
        <f>F9</f>
        <v>1600000</v>
      </c>
      <c r="Q8" s="23" t="s">
        <v>2</v>
      </c>
    </row>
    <row r="9" spans="1:6" ht="15" customHeight="1">
      <c r="A9" s="168">
        <v>6111</v>
      </c>
      <c r="B9" s="122" t="s">
        <v>12</v>
      </c>
      <c r="C9" s="169">
        <v>706931</v>
      </c>
      <c r="D9" s="169">
        <v>1600000</v>
      </c>
      <c r="E9" s="169">
        <f t="shared" si="0"/>
        <v>0</v>
      </c>
      <c r="F9" s="169">
        <v>1600000</v>
      </c>
    </row>
    <row r="10" spans="1:6" s="4" customFormat="1" ht="15" customHeight="1">
      <c r="A10" s="157">
        <v>613</v>
      </c>
      <c r="B10" s="121" t="s">
        <v>13</v>
      </c>
      <c r="C10" s="128">
        <f>SUM(C11:C12)</f>
        <v>36425</v>
      </c>
      <c r="D10" s="128">
        <f>D11+D12</f>
        <v>115000</v>
      </c>
      <c r="E10" s="128">
        <f t="shared" si="0"/>
        <v>0</v>
      </c>
      <c r="F10" s="128">
        <f>F11+F12</f>
        <v>115000</v>
      </c>
    </row>
    <row r="11" spans="1:6" ht="23.25" customHeight="1">
      <c r="A11" s="168">
        <v>6131</v>
      </c>
      <c r="B11" s="122" t="s">
        <v>254</v>
      </c>
      <c r="C11" s="169">
        <v>2008</v>
      </c>
      <c r="D11" s="169">
        <v>15000</v>
      </c>
      <c r="E11" s="169">
        <f t="shared" si="0"/>
        <v>0</v>
      </c>
      <c r="F11" s="169">
        <v>15000</v>
      </c>
    </row>
    <row r="12" spans="1:6" ht="15" customHeight="1">
      <c r="A12" s="168">
        <v>6134</v>
      </c>
      <c r="B12" s="122" t="s">
        <v>255</v>
      </c>
      <c r="C12" s="169">
        <v>34417</v>
      </c>
      <c r="D12" s="169">
        <v>100000</v>
      </c>
      <c r="E12" s="169">
        <f t="shared" si="0"/>
        <v>0</v>
      </c>
      <c r="F12" s="169">
        <v>100000</v>
      </c>
    </row>
    <row r="13" spans="1:6" s="4" customFormat="1" ht="15" customHeight="1">
      <c r="A13" s="157">
        <v>614</v>
      </c>
      <c r="B13" s="121" t="s">
        <v>14</v>
      </c>
      <c r="C13" s="128">
        <f>SUM(C14:C15)</f>
        <v>15918</v>
      </c>
      <c r="D13" s="128">
        <f>D14+D15</f>
        <v>40000</v>
      </c>
      <c r="E13" s="128">
        <f t="shared" si="0"/>
        <v>0</v>
      </c>
      <c r="F13" s="128">
        <f>F14+F15</f>
        <v>40000</v>
      </c>
    </row>
    <row r="14" spans="1:6" ht="15" customHeight="1">
      <c r="A14" s="168">
        <v>6142</v>
      </c>
      <c r="B14" s="122" t="s">
        <v>256</v>
      </c>
      <c r="C14" s="169">
        <v>8676</v>
      </c>
      <c r="D14" s="169">
        <v>20000</v>
      </c>
      <c r="E14" s="169">
        <f t="shared" si="0"/>
        <v>0</v>
      </c>
      <c r="F14" s="169">
        <v>20000</v>
      </c>
    </row>
    <row r="15" spans="1:6" ht="15" customHeight="1">
      <c r="A15" s="168">
        <v>6145</v>
      </c>
      <c r="B15" s="122" t="s">
        <v>257</v>
      </c>
      <c r="C15" s="169">
        <v>7242</v>
      </c>
      <c r="D15" s="169">
        <v>20000</v>
      </c>
      <c r="E15" s="169">
        <f t="shared" si="0"/>
        <v>0</v>
      </c>
      <c r="F15" s="169">
        <v>20000</v>
      </c>
    </row>
    <row r="16" spans="1:6" s="4" customFormat="1" ht="15" customHeight="1">
      <c r="A16" s="157">
        <v>63</v>
      </c>
      <c r="B16" s="121" t="s">
        <v>15</v>
      </c>
      <c r="C16" s="128">
        <f>C17</f>
        <v>103920</v>
      </c>
      <c r="D16" s="128">
        <f>D17</f>
        <v>140000</v>
      </c>
      <c r="E16" s="128">
        <f t="shared" si="0"/>
        <v>113000</v>
      </c>
      <c r="F16" s="128">
        <f>F17</f>
        <v>253000</v>
      </c>
    </row>
    <row r="17" spans="1:6" s="4" customFormat="1" ht="15" customHeight="1">
      <c r="A17" s="157">
        <v>633</v>
      </c>
      <c r="B17" s="121" t="s">
        <v>16</v>
      </c>
      <c r="C17" s="128">
        <f>SUM(C18:C19)</f>
        <v>103920</v>
      </c>
      <c r="D17" s="128">
        <f>SUM(D18:D19)</f>
        <v>140000</v>
      </c>
      <c r="E17" s="128">
        <f t="shared" si="0"/>
        <v>113000</v>
      </c>
      <c r="F17" s="128">
        <f>SUM(F18:F19)</f>
        <v>253000</v>
      </c>
    </row>
    <row r="18" spans="1:6" s="10" customFormat="1" ht="15" customHeight="1">
      <c r="A18" s="161">
        <v>6331</v>
      </c>
      <c r="B18" s="122" t="s">
        <v>17</v>
      </c>
      <c r="C18" s="169">
        <v>103920</v>
      </c>
      <c r="D18" s="169">
        <v>40000</v>
      </c>
      <c r="E18" s="169">
        <f t="shared" si="0"/>
        <v>113000</v>
      </c>
      <c r="F18" s="169">
        <v>153000</v>
      </c>
    </row>
    <row r="19" spans="1:6" s="10" customFormat="1" ht="15" customHeight="1">
      <c r="A19" s="161">
        <v>6342</v>
      </c>
      <c r="B19" s="122" t="s">
        <v>90</v>
      </c>
      <c r="C19" s="169">
        <v>0</v>
      </c>
      <c r="D19" s="169">
        <v>100000</v>
      </c>
      <c r="E19" s="169">
        <f t="shared" si="0"/>
        <v>0</v>
      </c>
      <c r="F19" s="169">
        <v>100000</v>
      </c>
    </row>
    <row r="20" spans="1:6" s="4" customFormat="1" ht="15" customHeight="1">
      <c r="A20" s="157">
        <v>64</v>
      </c>
      <c r="B20" s="121" t="s">
        <v>18</v>
      </c>
      <c r="C20" s="128">
        <f>C21+C24</f>
        <v>1667630</v>
      </c>
      <c r="D20" s="128">
        <f>D21+D24</f>
        <v>2476200</v>
      </c>
      <c r="E20" s="128">
        <f t="shared" si="0"/>
        <v>255800</v>
      </c>
      <c r="F20" s="128">
        <f>F21+F24</f>
        <v>2732000</v>
      </c>
    </row>
    <row r="21" spans="1:6" s="4" customFormat="1" ht="15" customHeight="1">
      <c r="A21" s="157">
        <v>641</v>
      </c>
      <c r="B21" s="121" t="s">
        <v>19</v>
      </c>
      <c r="C21" s="128">
        <f>SUM(C22:C23)</f>
        <v>192292</v>
      </c>
      <c r="D21" s="128">
        <f>D22+D23</f>
        <v>225000</v>
      </c>
      <c r="E21" s="128">
        <f t="shared" si="0"/>
        <v>0</v>
      </c>
      <c r="F21" s="128">
        <f>F22+F23</f>
        <v>225000</v>
      </c>
    </row>
    <row r="22" spans="1:6" ht="15" customHeight="1">
      <c r="A22" s="168">
        <v>6413</v>
      </c>
      <c r="B22" s="122" t="s">
        <v>20</v>
      </c>
      <c r="C22" s="169">
        <v>192292</v>
      </c>
      <c r="D22" s="169">
        <v>220000</v>
      </c>
      <c r="E22" s="169">
        <f t="shared" si="0"/>
        <v>0</v>
      </c>
      <c r="F22" s="169">
        <v>220000</v>
      </c>
    </row>
    <row r="23" spans="1:6" ht="15" customHeight="1">
      <c r="A23" s="168">
        <v>6414</v>
      </c>
      <c r="B23" s="122" t="s">
        <v>241</v>
      </c>
      <c r="C23" s="169">
        <v>0</v>
      </c>
      <c r="D23" s="169">
        <v>5000</v>
      </c>
      <c r="E23" s="169">
        <f t="shared" si="0"/>
        <v>0</v>
      </c>
      <c r="F23" s="169">
        <v>5000</v>
      </c>
    </row>
    <row r="24" spans="1:6" s="4" customFormat="1" ht="15" customHeight="1">
      <c r="A24" s="157">
        <v>642</v>
      </c>
      <c r="B24" s="121" t="s">
        <v>21</v>
      </c>
      <c r="C24" s="128">
        <f>SUM(C25:C28)</f>
        <v>1475338</v>
      </c>
      <c r="D24" s="128">
        <f>SUM(D25:D28)</f>
        <v>2251200</v>
      </c>
      <c r="E24" s="128">
        <f t="shared" si="0"/>
        <v>255800</v>
      </c>
      <c r="F24" s="128">
        <f>SUM(F25:F28)</f>
        <v>2507000</v>
      </c>
    </row>
    <row r="25" spans="1:6" ht="15" customHeight="1">
      <c r="A25" s="168">
        <v>6421</v>
      </c>
      <c r="B25" s="122" t="s">
        <v>22</v>
      </c>
      <c r="C25" s="169">
        <v>1500</v>
      </c>
      <c r="D25" s="169">
        <v>7000</v>
      </c>
      <c r="E25" s="169">
        <f t="shared" si="0"/>
        <v>0</v>
      </c>
      <c r="F25" s="169">
        <v>7000</v>
      </c>
    </row>
    <row r="26" spans="1:6" ht="15" customHeight="1">
      <c r="A26" s="168">
        <v>6422</v>
      </c>
      <c r="B26" s="122" t="s">
        <v>23</v>
      </c>
      <c r="C26" s="169">
        <v>148805</v>
      </c>
      <c r="D26" s="169">
        <v>50000</v>
      </c>
      <c r="E26" s="169">
        <f t="shared" si="0"/>
        <v>100000</v>
      </c>
      <c r="F26" s="169">
        <v>150000</v>
      </c>
    </row>
    <row r="27" spans="1:6" ht="15" customHeight="1">
      <c r="A27" s="168">
        <v>6423</v>
      </c>
      <c r="B27" s="122" t="s">
        <v>242</v>
      </c>
      <c r="C27" s="169">
        <v>978448</v>
      </c>
      <c r="D27" s="169">
        <v>2000000</v>
      </c>
      <c r="E27" s="169">
        <f t="shared" si="0"/>
        <v>0</v>
      </c>
      <c r="F27" s="169">
        <v>2000000</v>
      </c>
    </row>
    <row r="28" spans="1:6" ht="15" customHeight="1">
      <c r="A28" s="168">
        <v>6429</v>
      </c>
      <c r="B28" s="122" t="s">
        <v>269</v>
      </c>
      <c r="C28" s="169">
        <v>346585</v>
      </c>
      <c r="D28" s="169">
        <v>194200</v>
      </c>
      <c r="E28" s="169">
        <f t="shared" si="0"/>
        <v>155800</v>
      </c>
      <c r="F28" s="169">
        <v>350000</v>
      </c>
    </row>
    <row r="29" spans="1:6" s="4" customFormat="1" ht="23.25" customHeight="1">
      <c r="A29" s="157">
        <v>65</v>
      </c>
      <c r="B29" s="121" t="s">
        <v>24</v>
      </c>
      <c r="C29" s="128">
        <f>C30+C33+C37</f>
        <v>694928</v>
      </c>
      <c r="D29" s="128">
        <f>D30+D33+D37</f>
        <v>1011000</v>
      </c>
      <c r="E29" s="128">
        <f t="shared" si="0"/>
        <v>190000</v>
      </c>
      <c r="F29" s="128">
        <f>F30+F33+F37</f>
        <v>1201000</v>
      </c>
    </row>
    <row r="30" spans="1:6" s="4" customFormat="1" ht="15" customHeight="1">
      <c r="A30" s="157">
        <v>651</v>
      </c>
      <c r="B30" s="121" t="s">
        <v>25</v>
      </c>
      <c r="C30" s="128">
        <f>SUM(C31:C32)</f>
        <v>960</v>
      </c>
      <c r="D30" s="128">
        <f>D31+D32</f>
        <v>71000</v>
      </c>
      <c r="E30" s="128">
        <f t="shared" si="0"/>
        <v>0</v>
      </c>
      <c r="F30" s="128">
        <f>F31+F32</f>
        <v>71000</v>
      </c>
    </row>
    <row r="31" spans="1:6" ht="15" customHeight="1">
      <c r="A31" s="168">
        <v>6511</v>
      </c>
      <c r="B31" s="122" t="s">
        <v>26</v>
      </c>
      <c r="C31" s="169">
        <v>960</v>
      </c>
      <c r="D31" s="169">
        <v>1000</v>
      </c>
      <c r="E31" s="169">
        <f t="shared" si="0"/>
        <v>0</v>
      </c>
      <c r="F31" s="169">
        <v>1000</v>
      </c>
    </row>
    <row r="32" spans="1:6" ht="15" customHeight="1">
      <c r="A32" s="168">
        <v>6514</v>
      </c>
      <c r="B32" s="122" t="s">
        <v>243</v>
      </c>
      <c r="C32" s="169">
        <v>0</v>
      </c>
      <c r="D32" s="169">
        <v>70000</v>
      </c>
      <c r="E32" s="169">
        <f t="shared" si="0"/>
        <v>0</v>
      </c>
      <c r="F32" s="169">
        <v>70000</v>
      </c>
    </row>
    <row r="33" spans="1:6" s="4" customFormat="1" ht="15" customHeight="1">
      <c r="A33" s="157">
        <v>652</v>
      </c>
      <c r="B33" s="121" t="s">
        <v>27</v>
      </c>
      <c r="C33" s="128">
        <f>SUM(C34:C36)</f>
        <v>292068</v>
      </c>
      <c r="D33" s="128">
        <f>D34+D35+D36</f>
        <v>200000</v>
      </c>
      <c r="E33" s="128">
        <f t="shared" si="0"/>
        <v>180000</v>
      </c>
      <c r="F33" s="128">
        <f>F34+F35+F36</f>
        <v>380000</v>
      </c>
    </row>
    <row r="34" spans="1:6" s="4" customFormat="1" ht="15" customHeight="1">
      <c r="A34" s="170">
        <v>6522</v>
      </c>
      <c r="B34" s="171" t="s">
        <v>211</v>
      </c>
      <c r="C34" s="130">
        <v>4886</v>
      </c>
      <c r="D34" s="130">
        <v>20000</v>
      </c>
      <c r="E34" s="130">
        <f t="shared" si="0"/>
        <v>0</v>
      </c>
      <c r="F34" s="130">
        <v>20000</v>
      </c>
    </row>
    <row r="35" spans="1:6" ht="16.5" customHeight="1">
      <c r="A35" s="168">
        <v>6524</v>
      </c>
      <c r="B35" s="122" t="s">
        <v>244</v>
      </c>
      <c r="C35" s="169">
        <v>205430</v>
      </c>
      <c r="D35" s="169">
        <v>70000</v>
      </c>
      <c r="E35" s="169">
        <f t="shared" si="0"/>
        <v>180000</v>
      </c>
      <c r="F35" s="169">
        <v>250000</v>
      </c>
    </row>
    <row r="36" spans="1:6" ht="15" customHeight="1">
      <c r="A36" s="168">
        <v>6526</v>
      </c>
      <c r="B36" s="122" t="s">
        <v>251</v>
      </c>
      <c r="C36" s="169">
        <v>81752</v>
      </c>
      <c r="D36" s="169">
        <v>110000</v>
      </c>
      <c r="E36" s="169">
        <f t="shared" si="0"/>
        <v>0</v>
      </c>
      <c r="F36" s="169">
        <v>110000</v>
      </c>
    </row>
    <row r="37" spans="1:6" ht="15" customHeight="1">
      <c r="A37" s="174">
        <v>653</v>
      </c>
      <c r="B37" s="175" t="s">
        <v>245</v>
      </c>
      <c r="C37" s="128">
        <f>SUM(C38:C40)</f>
        <v>401900</v>
      </c>
      <c r="D37" s="128">
        <f>D38+D39+D40</f>
        <v>740000</v>
      </c>
      <c r="E37" s="128">
        <f t="shared" si="0"/>
        <v>10000</v>
      </c>
      <c r="F37" s="128">
        <f>F38+F39+F40</f>
        <v>750000</v>
      </c>
    </row>
    <row r="38" spans="1:6" ht="15" customHeight="1">
      <c r="A38" s="343">
        <v>6531</v>
      </c>
      <c r="B38" s="344" t="s">
        <v>246</v>
      </c>
      <c r="C38" s="345">
        <v>85926</v>
      </c>
      <c r="D38" s="345">
        <v>65000</v>
      </c>
      <c r="E38" s="345">
        <f t="shared" si="0"/>
        <v>25000</v>
      </c>
      <c r="F38" s="345">
        <v>90000</v>
      </c>
    </row>
    <row r="39" spans="1:6" ht="15" customHeight="1">
      <c r="A39" s="170">
        <v>6532</v>
      </c>
      <c r="B39" s="171" t="s">
        <v>247</v>
      </c>
      <c r="C39" s="130">
        <v>312974</v>
      </c>
      <c r="D39" s="130">
        <v>650000</v>
      </c>
      <c r="E39" s="130">
        <f t="shared" si="0"/>
        <v>0</v>
      </c>
      <c r="F39" s="130">
        <v>650000</v>
      </c>
    </row>
    <row r="40" spans="1:6" ht="15" customHeight="1">
      <c r="A40" s="314">
        <v>6533</v>
      </c>
      <c r="B40" s="315" t="s">
        <v>252</v>
      </c>
      <c r="C40" s="316">
        <v>3000</v>
      </c>
      <c r="D40" s="316">
        <v>25000</v>
      </c>
      <c r="E40" s="316">
        <f t="shared" si="0"/>
        <v>-15000</v>
      </c>
      <c r="F40" s="316">
        <v>10000</v>
      </c>
    </row>
    <row r="41" spans="1:6" s="4" customFormat="1" ht="24.75" customHeight="1">
      <c r="A41" s="93">
        <v>7</v>
      </c>
      <c r="B41" s="95" t="s">
        <v>28</v>
      </c>
      <c r="C41" s="78">
        <f>C42+C45</f>
        <v>96317</v>
      </c>
      <c r="D41" s="78">
        <f>D42+D45</f>
        <v>306000</v>
      </c>
      <c r="E41" s="78">
        <f t="shared" si="0"/>
        <v>-100000</v>
      </c>
      <c r="F41" s="78">
        <f>F42+F45</f>
        <v>206000</v>
      </c>
    </row>
    <row r="42" spans="1:6" s="4" customFormat="1" ht="15" customHeight="1">
      <c r="A42" s="165">
        <v>71</v>
      </c>
      <c r="B42" s="166" t="s">
        <v>29</v>
      </c>
      <c r="C42" s="167">
        <f aca="true" t="shared" si="1" ref="C42:F43">C43</f>
        <v>90707</v>
      </c>
      <c r="D42" s="167">
        <f t="shared" si="1"/>
        <v>300000</v>
      </c>
      <c r="E42" s="167">
        <f t="shared" si="0"/>
        <v>-100000</v>
      </c>
      <c r="F42" s="167">
        <f t="shared" si="1"/>
        <v>200000</v>
      </c>
    </row>
    <row r="43" spans="1:6" s="4" customFormat="1" ht="23.25" customHeight="1">
      <c r="A43" s="157">
        <v>711</v>
      </c>
      <c r="B43" s="121" t="s">
        <v>30</v>
      </c>
      <c r="C43" s="128">
        <f t="shared" si="1"/>
        <v>90707</v>
      </c>
      <c r="D43" s="128">
        <f>D44</f>
        <v>300000</v>
      </c>
      <c r="E43" s="128">
        <f t="shared" si="0"/>
        <v>-100000</v>
      </c>
      <c r="F43" s="128">
        <f>F44</f>
        <v>200000</v>
      </c>
    </row>
    <row r="44" spans="1:6" ht="15" customHeight="1">
      <c r="A44" s="168">
        <v>7111</v>
      </c>
      <c r="B44" s="122" t="s">
        <v>31</v>
      </c>
      <c r="C44" s="169">
        <v>90707</v>
      </c>
      <c r="D44" s="169">
        <v>300000</v>
      </c>
      <c r="E44" s="169">
        <f t="shared" si="0"/>
        <v>-100000</v>
      </c>
      <c r="F44" s="169">
        <v>200000</v>
      </c>
    </row>
    <row r="45" spans="1:6" s="4" customFormat="1" ht="15" customHeight="1">
      <c r="A45" s="157">
        <v>72</v>
      </c>
      <c r="B45" s="121" t="s">
        <v>248</v>
      </c>
      <c r="C45" s="128">
        <f aca="true" t="shared" si="2" ref="C45:F46">C46</f>
        <v>5610</v>
      </c>
      <c r="D45" s="128">
        <f t="shared" si="2"/>
        <v>6000</v>
      </c>
      <c r="E45" s="128">
        <f t="shared" si="0"/>
        <v>0</v>
      </c>
      <c r="F45" s="128">
        <f t="shared" si="2"/>
        <v>6000</v>
      </c>
    </row>
    <row r="46" spans="1:6" s="4" customFormat="1" ht="15" customHeight="1">
      <c r="A46" s="157">
        <v>721</v>
      </c>
      <c r="B46" s="121" t="s">
        <v>32</v>
      </c>
      <c r="C46" s="128">
        <f t="shared" si="2"/>
        <v>5610</v>
      </c>
      <c r="D46" s="128">
        <f>D47</f>
        <v>6000</v>
      </c>
      <c r="E46" s="128">
        <f t="shared" si="0"/>
        <v>0</v>
      </c>
      <c r="F46" s="128">
        <f>F47</f>
        <v>6000</v>
      </c>
    </row>
    <row r="47" spans="1:6" ht="15" customHeight="1">
      <c r="A47" s="173">
        <v>7211</v>
      </c>
      <c r="B47" s="123" t="s">
        <v>33</v>
      </c>
      <c r="C47" s="255">
        <v>5610</v>
      </c>
      <c r="D47" s="255">
        <v>6000</v>
      </c>
      <c r="E47" s="255">
        <f t="shared" si="0"/>
        <v>0</v>
      </c>
      <c r="F47" s="255">
        <v>6000</v>
      </c>
    </row>
    <row r="48" ht="12.75">
      <c r="A48" s="9"/>
    </row>
    <row r="49" ht="12.75">
      <c r="A49" s="9"/>
    </row>
    <row r="50" ht="12.75">
      <c r="A50" s="9"/>
    </row>
    <row r="51" ht="12.75">
      <c r="A51" s="9"/>
    </row>
    <row r="52" ht="12.75">
      <c r="A52" s="9"/>
    </row>
    <row r="53" ht="12.75">
      <c r="A53" s="9"/>
    </row>
    <row r="54" ht="12.75">
      <c r="A54" s="9"/>
    </row>
    <row r="55" ht="12.75">
      <c r="A55" s="9"/>
    </row>
    <row r="56" ht="12.75">
      <c r="A56" s="9"/>
    </row>
  </sheetData>
  <sheetProtection/>
  <printOptions/>
  <pageMargins left="0.75" right="0.67" top="0.69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66"/>
  <sheetViews>
    <sheetView zoomScalePageLayoutView="0" workbookViewId="0" topLeftCell="A1">
      <selection activeCell="F15" sqref="F15"/>
    </sheetView>
  </sheetViews>
  <sheetFormatPr defaultColWidth="9.140625" defaultRowHeight="12.75"/>
  <cols>
    <col min="1" max="1" width="10.7109375" style="0" customWidth="1"/>
    <col min="2" max="2" width="39.140625" style="17" customWidth="1"/>
    <col min="3" max="3" width="11.7109375" style="17" customWidth="1"/>
    <col min="4" max="6" width="11.7109375" style="0" customWidth="1"/>
  </cols>
  <sheetData>
    <row r="1" spans="1:3" s="10" customFormat="1" ht="12.75">
      <c r="A1" s="29"/>
      <c r="B1" s="37"/>
      <c r="C1" s="37"/>
    </row>
    <row r="2" spans="1:5" s="10" customFormat="1" ht="12.75">
      <c r="A2" s="415" t="s">
        <v>91</v>
      </c>
      <c r="B2" s="416"/>
      <c r="C2" s="416"/>
      <c r="D2" s="416"/>
      <c r="E2" s="416"/>
    </row>
    <row r="3" spans="1:5" s="10" customFormat="1" ht="12.75">
      <c r="A3" s="417" t="s">
        <v>92</v>
      </c>
      <c r="B3" s="418"/>
      <c r="C3" s="418"/>
      <c r="D3" s="418"/>
      <c r="E3" s="418"/>
    </row>
    <row r="4" spans="1:5" s="10" customFormat="1" ht="12.75">
      <c r="A4" s="133"/>
      <c r="B4" s="132"/>
      <c r="C4" s="132"/>
      <c r="D4" s="132"/>
      <c r="E4" s="132"/>
    </row>
    <row r="5" spans="1:11" s="370" customFormat="1" ht="38.25" customHeight="1">
      <c r="A5" s="371" t="s">
        <v>8</v>
      </c>
      <c r="B5" s="372" t="s">
        <v>59</v>
      </c>
      <c r="C5" s="369" t="s">
        <v>348</v>
      </c>
      <c r="D5" s="369" t="s">
        <v>327</v>
      </c>
      <c r="E5" s="369" t="s">
        <v>340</v>
      </c>
      <c r="F5" s="369" t="s">
        <v>338</v>
      </c>
      <c r="G5" s="373"/>
      <c r="K5" s="374"/>
    </row>
    <row r="6" spans="1:7" s="97" customFormat="1" ht="11.25">
      <c r="A6" s="98">
        <v>1</v>
      </c>
      <c r="B6" s="99">
        <v>2</v>
      </c>
      <c r="C6" s="98">
        <v>3</v>
      </c>
      <c r="D6" s="98">
        <v>4</v>
      </c>
      <c r="E6" s="98">
        <v>5</v>
      </c>
      <c r="F6" s="98">
        <v>6</v>
      </c>
      <c r="G6" s="126"/>
    </row>
    <row r="7" spans="1:6" s="4" customFormat="1" ht="40.5" customHeight="1">
      <c r="A7" s="349" t="s">
        <v>68</v>
      </c>
      <c r="B7" s="94" t="s">
        <v>183</v>
      </c>
      <c r="C7" s="339">
        <f>C8</f>
        <v>378626</v>
      </c>
      <c r="D7" s="339">
        <f>D8</f>
        <v>830400</v>
      </c>
      <c r="E7" s="339">
        <f aca="true" t="shared" si="0" ref="E7:E12">F7-D7</f>
        <v>130000</v>
      </c>
      <c r="F7" s="339">
        <f>F8</f>
        <v>960400</v>
      </c>
    </row>
    <row r="8" spans="1:6" s="317" customFormat="1" ht="24.75" customHeight="1">
      <c r="A8" s="350" t="s">
        <v>147</v>
      </c>
      <c r="B8" s="351" t="s">
        <v>148</v>
      </c>
      <c r="C8" s="352">
        <f>C9+C18</f>
        <v>378626</v>
      </c>
      <c r="D8" s="352">
        <f>D9+D18</f>
        <v>830400</v>
      </c>
      <c r="E8" s="352">
        <f t="shared" si="0"/>
        <v>130000</v>
      </c>
      <c r="F8" s="352">
        <f>F9+F18</f>
        <v>960400</v>
      </c>
    </row>
    <row r="9" spans="1:6" s="12" customFormat="1" ht="38.25" customHeight="1">
      <c r="A9" s="356" t="s">
        <v>149</v>
      </c>
      <c r="B9" s="357" t="s">
        <v>260</v>
      </c>
      <c r="C9" s="72">
        <f aca="true" t="shared" si="1" ref="C9:F10">C10</f>
        <v>376026</v>
      </c>
      <c r="D9" s="72">
        <f t="shared" si="1"/>
        <v>820000</v>
      </c>
      <c r="E9" s="72">
        <f t="shared" si="0"/>
        <v>130000</v>
      </c>
      <c r="F9" s="72">
        <f t="shared" si="1"/>
        <v>950000</v>
      </c>
    </row>
    <row r="10" spans="1:6" s="12" customFormat="1" ht="14.25" customHeight="1">
      <c r="A10" s="353" t="s">
        <v>93</v>
      </c>
      <c r="B10" s="354" t="s">
        <v>239</v>
      </c>
      <c r="C10" s="355">
        <f t="shared" si="1"/>
        <v>376026</v>
      </c>
      <c r="D10" s="355">
        <f t="shared" si="1"/>
        <v>820000</v>
      </c>
      <c r="E10" s="355">
        <f t="shared" si="0"/>
        <v>130000</v>
      </c>
      <c r="F10" s="355">
        <f t="shared" si="1"/>
        <v>950000</v>
      </c>
    </row>
    <row r="11" spans="1:6" s="4" customFormat="1" ht="15" customHeight="1">
      <c r="A11" s="147">
        <v>3</v>
      </c>
      <c r="B11" s="318" t="s">
        <v>94</v>
      </c>
      <c r="C11" s="128">
        <f>C12</f>
        <v>376026</v>
      </c>
      <c r="D11" s="128">
        <f>D12</f>
        <v>820000</v>
      </c>
      <c r="E11" s="128">
        <f t="shared" si="0"/>
        <v>130000</v>
      </c>
      <c r="F11" s="128">
        <f>F12</f>
        <v>950000</v>
      </c>
    </row>
    <row r="12" spans="1:6" s="4" customFormat="1" ht="15" customHeight="1">
      <c r="A12" s="147">
        <v>32</v>
      </c>
      <c r="B12" s="318" t="s">
        <v>41</v>
      </c>
      <c r="C12" s="128">
        <f>SUM(C13:C17)</f>
        <v>376026</v>
      </c>
      <c r="D12" s="128">
        <f>SUM(D13:D17)</f>
        <v>820000</v>
      </c>
      <c r="E12" s="128">
        <f t="shared" si="0"/>
        <v>130000</v>
      </c>
      <c r="F12" s="128">
        <f>SUM(F13:F17)</f>
        <v>950000</v>
      </c>
    </row>
    <row r="13" spans="1:6" s="10" customFormat="1" ht="29.25" customHeight="1">
      <c r="A13" s="148">
        <v>3233</v>
      </c>
      <c r="B13" s="319" t="s">
        <v>181</v>
      </c>
      <c r="C13" s="130">
        <v>46499</v>
      </c>
      <c r="D13" s="130">
        <v>170000</v>
      </c>
      <c r="E13" s="130">
        <f>F13-D13</f>
        <v>0</v>
      </c>
      <c r="F13" s="130">
        <v>170000</v>
      </c>
    </row>
    <row r="14" spans="1:6" s="10" customFormat="1" ht="15" customHeight="1">
      <c r="A14" s="148">
        <v>3239</v>
      </c>
      <c r="B14" s="319" t="s">
        <v>167</v>
      </c>
      <c r="C14" s="130">
        <v>41975</v>
      </c>
      <c r="D14" s="130">
        <v>70000</v>
      </c>
      <c r="E14" s="130">
        <f aca="true" t="shared" si="2" ref="E14:E20">F14-D14</f>
        <v>50000</v>
      </c>
      <c r="F14" s="130">
        <v>120000</v>
      </c>
    </row>
    <row r="15" spans="1:6" s="4" customFormat="1" ht="22.5" customHeight="1">
      <c r="A15" s="148">
        <v>3291</v>
      </c>
      <c r="B15" s="319" t="s">
        <v>69</v>
      </c>
      <c r="C15" s="131">
        <v>102840</v>
      </c>
      <c r="D15" s="131">
        <v>280000</v>
      </c>
      <c r="E15" s="131">
        <f t="shared" si="2"/>
        <v>0</v>
      </c>
      <c r="F15" s="131">
        <v>280000</v>
      </c>
    </row>
    <row r="16" spans="1:6" s="4" customFormat="1" ht="16.5" customHeight="1">
      <c r="A16" s="148">
        <v>3291</v>
      </c>
      <c r="B16" s="319" t="s">
        <v>321</v>
      </c>
      <c r="C16" s="131">
        <v>150064</v>
      </c>
      <c r="D16" s="131">
        <v>200000</v>
      </c>
      <c r="E16" s="131">
        <f t="shared" si="2"/>
        <v>80000</v>
      </c>
      <c r="F16" s="131">
        <v>280000</v>
      </c>
    </row>
    <row r="17" spans="1:6" s="4" customFormat="1" ht="17.25" customHeight="1">
      <c r="A17" s="358">
        <v>3293</v>
      </c>
      <c r="B17" s="359" t="s">
        <v>70</v>
      </c>
      <c r="C17" s="360">
        <v>34648</v>
      </c>
      <c r="D17" s="360">
        <v>100000</v>
      </c>
      <c r="E17" s="360">
        <f t="shared" si="2"/>
        <v>0</v>
      </c>
      <c r="F17" s="360">
        <v>100000</v>
      </c>
    </row>
    <row r="18" spans="1:6" s="10" customFormat="1" ht="25.5" customHeight="1">
      <c r="A18" s="356" t="s">
        <v>152</v>
      </c>
      <c r="B18" s="357" t="s">
        <v>259</v>
      </c>
      <c r="C18" s="72">
        <f aca="true" t="shared" si="3" ref="C18:D20">C19</f>
        <v>2600</v>
      </c>
      <c r="D18" s="72">
        <f t="shared" si="3"/>
        <v>10400</v>
      </c>
      <c r="E18" s="72">
        <f t="shared" si="2"/>
        <v>0</v>
      </c>
      <c r="F18" s="72">
        <f>F19</f>
        <v>10400</v>
      </c>
    </row>
    <row r="19" spans="1:6" s="10" customFormat="1" ht="15" customHeight="1">
      <c r="A19" s="361">
        <v>3</v>
      </c>
      <c r="B19" s="362" t="s">
        <v>94</v>
      </c>
      <c r="C19" s="167">
        <f t="shared" si="3"/>
        <v>2600</v>
      </c>
      <c r="D19" s="167">
        <f t="shared" si="3"/>
        <v>10400</v>
      </c>
      <c r="E19" s="167">
        <f t="shared" si="2"/>
        <v>0</v>
      </c>
      <c r="F19" s="167">
        <f>F20</f>
        <v>10400</v>
      </c>
    </row>
    <row r="20" spans="1:6" s="4" customFormat="1" ht="15" customHeight="1">
      <c r="A20" s="147">
        <v>38</v>
      </c>
      <c r="B20" s="318" t="s">
        <v>95</v>
      </c>
      <c r="C20" s="128">
        <f t="shared" si="3"/>
        <v>2600</v>
      </c>
      <c r="D20" s="128">
        <f t="shared" si="3"/>
        <v>10400</v>
      </c>
      <c r="E20" s="128">
        <f t="shared" si="2"/>
        <v>0</v>
      </c>
      <c r="F20" s="128">
        <f>F21</f>
        <v>10400</v>
      </c>
    </row>
    <row r="21" spans="1:6" s="4" customFormat="1" ht="15" customHeight="1">
      <c r="A21" s="149">
        <v>3811</v>
      </c>
      <c r="B21" s="320" t="s">
        <v>96</v>
      </c>
      <c r="C21" s="124">
        <v>2600</v>
      </c>
      <c r="D21" s="124">
        <v>10400</v>
      </c>
      <c r="E21" s="124">
        <f>F21-D21</f>
        <v>0</v>
      </c>
      <c r="F21" s="124">
        <v>10400</v>
      </c>
    </row>
    <row r="156" ht="12.75">
      <c r="A156" s="46"/>
    </row>
    <row r="157" ht="12.75">
      <c r="A157" s="9"/>
    </row>
    <row r="158" ht="12.75">
      <c r="A158" s="9"/>
    </row>
    <row r="159" ht="12.75">
      <c r="A159" s="9"/>
    </row>
    <row r="160" ht="12.75">
      <c r="A160" s="9"/>
    </row>
    <row r="161" ht="12.75">
      <c r="A161" s="9"/>
    </row>
    <row r="162" ht="12.75">
      <c r="A162" s="9"/>
    </row>
    <row r="163" ht="12.75">
      <c r="A163" s="9"/>
    </row>
    <row r="164" ht="12.75">
      <c r="A164" s="9"/>
    </row>
    <row r="165" ht="12.75">
      <c r="A165" s="9"/>
    </row>
    <row r="166" ht="12.75">
      <c r="A166" s="9"/>
    </row>
  </sheetData>
  <sheetProtection/>
  <mergeCells count="2">
    <mergeCell ref="A2:E2"/>
    <mergeCell ref="A3:E3"/>
  </mergeCells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I62"/>
  <sheetViews>
    <sheetView zoomScalePageLayoutView="0" workbookViewId="0" topLeftCell="A1">
      <selection activeCell="G6" sqref="G6"/>
    </sheetView>
  </sheetViews>
  <sheetFormatPr defaultColWidth="9.140625" defaultRowHeight="12.75"/>
  <cols>
    <col min="1" max="1" width="4.8515625" style="0" customWidth="1"/>
    <col min="2" max="2" width="45.421875" style="17" customWidth="1"/>
    <col min="3" max="6" width="11.7109375" style="0" customWidth="1"/>
  </cols>
  <sheetData>
    <row r="4" spans="1:2" ht="12.75">
      <c r="A4" s="25"/>
      <c r="B4" s="28" t="s">
        <v>35</v>
      </c>
    </row>
    <row r="5" spans="1:2" ht="12.75">
      <c r="A5" s="31"/>
      <c r="B5" s="32"/>
    </row>
    <row r="6" spans="1:6" ht="38.25">
      <c r="A6" s="150" t="s">
        <v>8</v>
      </c>
      <c r="B6" s="151" t="s">
        <v>36</v>
      </c>
      <c r="C6" s="369" t="s">
        <v>347</v>
      </c>
      <c r="D6" s="369" t="s">
        <v>332</v>
      </c>
      <c r="E6" s="369" t="s">
        <v>340</v>
      </c>
      <c r="F6" s="369" t="s">
        <v>337</v>
      </c>
    </row>
    <row r="7" spans="1:6" s="100" customFormat="1" ht="11.25">
      <c r="A7" s="98">
        <v>1</v>
      </c>
      <c r="B7" s="99">
        <v>2</v>
      </c>
      <c r="C7" s="98">
        <v>3</v>
      </c>
      <c r="D7" s="98">
        <v>4</v>
      </c>
      <c r="E7" s="98">
        <v>5</v>
      </c>
      <c r="F7" s="98">
        <v>6</v>
      </c>
    </row>
    <row r="8" spans="1:7" ht="12.75">
      <c r="A8" s="93">
        <v>3</v>
      </c>
      <c r="B8" s="95" t="s">
        <v>35</v>
      </c>
      <c r="C8" s="78">
        <f>C9+C13+C18+C21+C23+C25</f>
        <v>4340278</v>
      </c>
      <c r="D8" s="78">
        <f>D9+D13+D18+D21+D23+D25</f>
        <v>9261600</v>
      </c>
      <c r="E8" s="78">
        <f>F8-D8</f>
        <v>715900</v>
      </c>
      <c r="F8" s="78">
        <f>F9+F13+F18+F21+F23+F25</f>
        <v>9977500</v>
      </c>
      <c r="G8" t="s">
        <v>34</v>
      </c>
    </row>
    <row r="9" spans="1:6" ht="12.75">
      <c r="A9" s="165">
        <v>31</v>
      </c>
      <c r="B9" s="166" t="s">
        <v>37</v>
      </c>
      <c r="C9" s="167">
        <f>SUM(C10:C12)</f>
        <v>823199</v>
      </c>
      <c r="D9" s="167">
        <f>SUM(D10:D12)</f>
        <v>2120600</v>
      </c>
      <c r="E9" s="167">
        <f aca="true" t="shared" si="0" ref="E9:E37">F9-D9</f>
        <v>-280700</v>
      </c>
      <c r="F9" s="167">
        <f>SUM(F10:F12)</f>
        <v>1839900</v>
      </c>
    </row>
    <row r="10" spans="1:6" ht="12.75">
      <c r="A10" s="161">
        <v>311</v>
      </c>
      <c r="B10" s="122" t="s">
        <v>38</v>
      </c>
      <c r="C10" s="131">
        <f>'Upravni odjel'!C10+'Upravni odjel'!C176+'Upravni odjel'!C218</f>
        <v>675963</v>
      </c>
      <c r="D10" s="131">
        <f>'Upravni odjel'!D10+'Upravni odjel'!D176+'Upravni odjel'!D218</f>
        <v>1780000</v>
      </c>
      <c r="E10" s="131">
        <f t="shared" si="0"/>
        <v>-250000</v>
      </c>
      <c r="F10" s="131">
        <f>'Upravni odjel'!F10+'Upravni odjel'!F176+'Upravni odjel'!F218</f>
        <v>1530000</v>
      </c>
    </row>
    <row r="11" spans="1:6" ht="12.75">
      <c r="A11" s="161">
        <v>312</v>
      </c>
      <c r="B11" s="122" t="s">
        <v>39</v>
      </c>
      <c r="C11" s="131">
        <f>'Upravni odjel'!C11+'Upravni odjel'!C177+'Upravni odjel'!C219</f>
        <v>45000</v>
      </c>
      <c r="D11" s="131">
        <f>'Upravni odjel'!D11+'Upravni odjel'!D177+'Upravni odjel'!D219</f>
        <v>56100</v>
      </c>
      <c r="E11" s="131">
        <f t="shared" si="0"/>
        <v>6700</v>
      </c>
      <c r="F11" s="131">
        <f>'Upravni odjel'!F11+'Upravni odjel'!F177+'Upravni odjel'!F219</f>
        <v>62800</v>
      </c>
    </row>
    <row r="12" spans="1:7" ht="12.75">
      <c r="A12" s="161">
        <v>313</v>
      </c>
      <c r="B12" s="122" t="s">
        <v>40</v>
      </c>
      <c r="C12" s="131">
        <f>'Upravni odjel'!C12+'Upravni odjel'!C13+'Upravni odjel'!C178+'Upravni odjel'!C179+'Upravni odjel'!C220+'Upravni odjel'!C221</f>
        <v>102236</v>
      </c>
      <c r="D12" s="131">
        <f>'Upravni odjel'!D12+'Upravni odjel'!D13+'Upravni odjel'!D178+'Upravni odjel'!D179+'Upravni odjel'!D220+'Upravni odjel'!D221</f>
        <v>284500</v>
      </c>
      <c r="E12" s="131">
        <f t="shared" si="0"/>
        <v>-37400</v>
      </c>
      <c r="F12" s="131">
        <f>'Upravni odjel'!F12+'Upravni odjel'!F13+'Upravni odjel'!F178+'Upravni odjel'!F179+'Upravni odjel'!F220+'Upravni odjel'!F221</f>
        <v>247100</v>
      </c>
      <c r="G12" s="5"/>
    </row>
    <row r="13" spans="1:6" ht="12.75">
      <c r="A13" s="157">
        <v>32</v>
      </c>
      <c r="B13" s="121" t="s">
        <v>41</v>
      </c>
      <c r="C13" s="128">
        <f>SUM(C14:C17)</f>
        <v>2502018</v>
      </c>
      <c r="D13" s="128">
        <f>SUM(D14:D17)</f>
        <v>4936000</v>
      </c>
      <c r="E13" s="128">
        <f t="shared" si="0"/>
        <v>832000</v>
      </c>
      <c r="F13" s="128">
        <f>SUM(F14:F17)</f>
        <v>5768000</v>
      </c>
    </row>
    <row r="14" spans="1:6" ht="12.75">
      <c r="A14" s="161">
        <v>321</v>
      </c>
      <c r="B14" s="122" t="s">
        <v>42</v>
      </c>
      <c r="C14" s="131">
        <f>'Upravni odjel'!C15+'Upravni odjel'!C16+'Upravni odjel'!C17+'Upravni odjel'!C18+'Upravni odjel'!C181+'Upravni odjel'!C182+'Upravni odjel'!C223+'Upravni odjel'!C224</f>
        <v>49303</v>
      </c>
      <c r="D14" s="131">
        <f>'Upravni odjel'!D15+'Upravni odjel'!D16+'Upravni odjel'!D17+'Upravni odjel'!D18+'Upravni odjel'!D181+'Upravni odjel'!D182+'Upravni odjel'!D223+'Upravni odjel'!D224</f>
        <v>120500</v>
      </c>
      <c r="E14" s="131">
        <f t="shared" si="0"/>
        <v>1000</v>
      </c>
      <c r="F14" s="131">
        <f>'Upravni odjel'!F15+'Upravni odjel'!F16+'Upravni odjel'!F17+'Upravni odjel'!F18+'Upravni odjel'!F181+'Upravni odjel'!F182+'Upravni odjel'!F223+'Upravni odjel'!F224</f>
        <v>121500</v>
      </c>
    </row>
    <row r="15" spans="1:6" ht="12.75">
      <c r="A15" s="161">
        <v>322</v>
      </c>
      <c r="B15" s="122" t="s">
        <v>43</v>
      </c>
      <c r="C15" s="131">
        <f>'Upravni odjel'!C19+'Upravni odjel'!C20+'Upravni odjel'!C21+'Upravni odjel'!C22+'Upravni odjel'!C91+'Upravni odjel'!C183+'Upravni odjel'!C184+'Upravni odjel'!C185+'Upravni odjel'!C225+'Upravni odjel'!C226+'Upravni odjel'!C227</f>
        <v>376712</v>
      </c>
      <c r="D15" s="131">
        <f>'Upravni odjel'!D19+'Upravni odjel'!D20+'Upravni odjel'!D21+'Upravni odjel'!D22+'Upravni odjel'!D91+'Upravni odjel'!D183+'Upravni odjel'!D184+'Upravni odjel'!D185+'Upravni odjel'!D225+'Upravni odjel'!D226+'Upravni odjel'!D227</f>
        <v>787000</v>
      </c>
      <c r="E15" s="131">
        <f t="shared" si="0"/>
        <v>114000</v>
      </c>
      <c r="F15" s="131">
        <f>'Upravni odjel'!F19+'Upravni odjel'!F20+'Upravni odjel'!F21+'Upravni odjel'!F22+'Upravni odjel'!F91+'Upravni odjel'!F183+'Upravni odjel'!F184+'Upravni odjel'!F185+'Upravni odjel'!F225+'Upravni odjel'!F226+'Upravni odjel'!F227</f>
        <v>901000</v>
      </c>
    </row>
    <row r="16" spans="1:6" ht="12.75">
      <c r="A16" s="161">
        <v>323</v>
      </c>
      <c r="B16" s="122" t="s">
        <v>44</v>
      </c>
      <c r="C16" s="131">
        <f>'Općinsko vijeće'!C13+'Općinsko vijeće'!C14+'Upravni odjel'!C23+'Upravni odjel'!C24+'Upravni odjel'!C25+'Upravni odjel'!C26+'Upravni odjel'!C27+'Upravni odjel'!C28+'Upravni odjel'!C29+'Upravni odjel'!C30+'Upravni odjel'!C31+'Upravni odjel'!C32+'Upravni odjel'!C57+'Upravni odjel'!C68+'Upravni odjel'!C69+'Upravni odjel'!C70+'Upravni odjel'!C71+'Upravni odjel'!C72+'Upravni odjel'!C73+'Upravni odjel'!C78+'Upravni odjel'!C82+'Upravni odjel'!C83+'Upravni odjel'!C84+'Upravni odjel'!C85+'Upravni odjel'!C92+'Upravni odjel'!C96+'Upravni odjel'!C159+'Upravni odjel'!C160+'Upravni odjel'!C164+'Upravni odjel'!C168+'Upravni odjel'!C186+'Upravni odjel'!C187+'Upravni odjel'!C188+'Upravni odjel'!C189+'Upravni odjel'!C190+'Upravni odjel'!C228+'Upravni odjel'!C229</f>
        <v>1659511</v>
      </c>
      <c r="D16" s="131">
        <f>'Općinsko vijeće'!D13+'Općinsko vijeće'!D14+'Upravni odjel'!D23+'Upravni odjel'!D24+'Upravni odjel'!D25+'Upravni odjel'!D26+'Upravni odjel'!D27+'Upravni odjel'!D28+'Upravni odjel'!D29+'Upravni odjel'!D30+'Upravni odjel'!D31+'Upravni odjel'!D32+'Upravni odjel'!D57+'Upravni odjel'!D68+'Upravni odjel'!D69+'Upravni odjel'!D70+'Upravni odjel'!D71+'Upravni odjel'!D72+'Upravni odjel'!D73+'Upravni odjel'!D78+'Upravni odjel'!D82+'Upravni odjel'!D83+'Upravni odjel'!D84+'Upravni odjel'!D85+'Upravni odjel'!D92+'Upravni odjel'!D96+'Upravni odjel'!D159+'Upravni odjel'!D160+'Upravni odjel'!D164+'Upravni odjel'!D168+'Upravni odjel'!D186+'Upravni odjel'!D187+'Upravni odjel'!D188+'Upravni odjel'!D189+'Upravni odjel'!D190+'Upravni odjel'!D228+'Upravni odjel'!D229</f>
        <v>3179500</v>
      </c>
      <c r="E16" s="131">
        <f t="shared" si="0"/>
        <v>569000</v>
      </c>
      <c r="F16" s="131">
        <f>'Općinsko vijeće'!F13+'Općinsko vijeće'!F14+'Upravni odjel'!F23+'Upravni odjel'!F24+'Upravni odjel'!F25+'Upravni odjel'!F26+'Upravni odjel'!F27+'Upravni odjel'!F28+'Upravni odjel'!F29+'Upravni odjel'!F30+'Upravni odjel'!F31+'Upravni odjel'!F32+'Upravni odjel'!F57+'Upravni odjel'!F68+'Upravni odjel'!F69+'Upravni odjel'!F70+'Upravni odjel'!F71+'Upravni odjel'!F72+'Upravni odjel'!F73+'Upravni odjel'!F74+'Upravni odjel'!F78+'Upravni odjel'!F82+'Upravni odjel'!F83+'Upravni odjel'!F84+'Upravni odjel'!F85+'Upravni odjel'!F86+'Upravni odjel'!F87+'Upravni odjel'!F92+'Upravni odjel'!F96+'Upravni odjel'!F159+'Upravni odjel'!F160+'Upravni odjel'!F164+'Upravni odjel'!F168+'Upravni odjel'!F186+'Upravni odjel'!F187+'Upravni odjel'!F188+'Upravni odjel'!F189+'Upravni odjel'!F190+'Upravni odjel'!F228+'Upravni odjel'!F229</f>
        <v>3748500</v>
      </c>
    </row>
    <row r="17" spans="1:6" ht="12.75">
      <c r="A17" s="161">
        <v>329</v>
      </c>
      <c r="B17" s="122" t="s">
        <v>45</v>
      </c>
      <c r="C17" s="131">
        <f>'Općinsko vijeće'!C15+'Općinsko vijeće'!C16+'Općinsko vijeće'!C17+'Upravni odjel'!C33+'Upravni odjel'!C34+'Upravni odjel'!C191+'Upravni odjel'!C230+'Upravni odjel'!C231</f>
        <v>416492</v>
      </c>
      <c r="D17" s="131">
        <f>'Općinsko vijeće'!D15+'Općinsko vijeće'!D16+'Općinsko vijeće'!D17+'Upravni odjel'!D33+'Upravni odjel'!D34+'Upravni odjel'!D191+'Upravni odjel'!D230+'Upravni odjel'!D231</f>
        <v>849000</v>
      </c>
      <c r="E17" s="131">
        <f t="shared" si="0"/>
        <v>148000</v>
      </c>
      <c r="F17" s="131">
        <f>'Općinsko vijeće'!F15+'Općinsko vijeće'!F16+'Općinsko vijeće'!F17+'Upravni odjel'!F33+'Upravni odjel'!F34+'Upravni odjel'!F191+'Upravni odjel'!F230+'Upravni odjel'!F231</f>
        <v>997000</v>
      </c>
    </row>
    <row r="18" spans="1:6" ht="12.75">
      <c r="A18" s="157">
        <v>34</v>
      </c>
      <c r="B18" s="121" t="s">
        <v>46</v>
      </c>
      <c r="C18" s="128">
        <f>SUM(C19:C20)</f>
        <v>15062</v>
      </c>
      <c r="D18" s="128">
        <f>SUM(D19:D20)</f>
        <v>65000</v>
      </c>
      <c r="E18" s="128">
        <f t="shared" si="0"/>
        <v>-7000</v>
      </c>
      <c r="F18" s="128">
        <f>SUM(F19:F20)</f>
        <v>58000</v>
      </c>
    </row>
    <row r="19" spans="1:6" ht="12.75">
      <c r="A19" s="161">
        <v>342</v>
      </c>
      <c r="B19" s="122" t="s">
        <v>47</v>
      </c>
      <c r="C19" s="131">
        <f>'Upravni odjel'!C36</f>
        <v>6368</v>
      </c>
      <c r="D19" s="131">
        <f>'Upravni odjel'!D36</f>
        <v>27000</v>
      </c>
      <c r="E19" s="131">
        <f t="shared" si="0"/>
        <v>-7000</v>
      </c>
      <c r="F19" s="131">
        <f>'Upravni odjel'!F36</f>
        <v>20000</v>
      </c>
    </row>
    <row r="20" spans="1:7" ht="12.75">
      <c r="A20" s="161">
        <v>343</v>
      </c>
      <c r="B20" s="122" t="s">
        <v>48</v>
      </c>
      <c r="C20" s="131">
        <f>'Upravni odjel'!C37+'Upravni odjel'!C38+'Upravni odjel'!C39+'Upravni odjel'!C40+'Upravni odjel'!C233</f>
        <v>8694</v>
      </c>
      <c r="D20" s="131">
        <f>'Upravni odjel'!D37+'Upravni odjel'!D38+'Upravni odjel'!D39+'Upravni odjel'!D40+'Upravni odjel'!D233</f>
        <v>38000</v>
      </c>
      <c r="E20" s="131">
        <f t="shared" si="0"/>
        <v>0</v>
      </c>
      <c r="F20" s="131">
        <f>'Upravni odjel'!F37+'Upravni odjel'!F38+'Upravni odjel'!F39+'Upravni odjel'!F40+'Upravni odjel'!F233</f>
        <v>38000</v>
      </c>
      <c r="G20" s="1"/>
    </row>
    <row r="21" spans="1:6" ht="12.75">
      <c r="A21" s="174">
        <v>35</v>
      </c>
      <c r="B21" s="175" t="s">
        <v>204</v>
      </c>
      <c r="C21" s="129">
        <f>C22</f>
        <v>0</v>
      </c>
      <c r="D21" s="129">
        <f>D22</f>
        <v>300000</v>
      </c>
      <c r="E21" s="129">
        <f t="shared" si="0"/>
        <v>0</v>
      </c>
      <c r="F21" s="129">
        <f>F22</f>
        <v>300000</v>
      </c>
    </row>
    <row r="22" spans="1:6" ht="12.75">
      <c r="A22" s="161">
        <v>352</v>
      </c>
      <c r="B22" s="122" t="s">
        <v>208</v>
      </c>
      <c r="C22" s="131">
        <f>'Upravni odjel'!C137</f>
        <v>0</v>
      </c>
      <c r="D22" s="131">
        <f>'Upravni odjel'!D137</f>
        <v>300000</v>
      </c>
      <c r="E22" s="131">
        <f t="shared" si="0"/>
        <v>0</v>
      </c>
      <c r="F22" s="131">
        <f>'Upravni odjel'!F137</f>
        <v>300000</v>
      </c>
    </row>
    <row r="23" spans="1:6" ht="25.5" customHeight="1">
      <c r="A23" s="157">
        <v>37</v>
      </c>
      <c r="B23" s="121" t="s">
        <v>294</v>
      </c>
      <c r="C23" s="128">
        <f>C24</f>
        <v>360718</v>
      </c>
      <c r="D23" s="128">
        <f>D24</f>
        <v>559600</v>
      </c>
      <c r="E23" s="128">
        <f t="shared" si="0"/>
        <v>53600</v>
      </c>
      <c r="F23" s="128">
        <f>F24</f>
        <v>613200</v>
      </c>
    </row>
    <row r="24" spans="1:6" ht="12.75">
      <c r="A24" s="161">
        <v>372</v>
      </c>
      <c r="B24" s="122" t="s">
        <v>49</v>
      </c>
      <c r="C24" s="131">
        <f>'Upravni odjel'!C209+'Upravni odjel'!C210+'Upravni odjel'!C269</f>
        <v>360718</v>
      </c>
      <c r="D24" s="131">
        <f>'Upravni odjel'!D209+'Upravni odjel'!D210+'Upravni odjel'!D269</f>
        <v>559600</v>
      </c>
      <c r="E24" s="131">
        <f t="shared" si="0"/>
        <v>53600</v>
      </c>
      <c r="F24" s="131">
        <f>'Upravni odjel'!F209+'Upravni odjel'!F210+'Upravni odjel'!F269</f>
        <v>613200</v>
      </c>
    </row>
    <row r="25" spans="1:6" ht="12.75">
      <c r="A25" s="157">
        <v>38</v>
      </c>
      <c r="B25" s="121" t="s">
        <v>50</v>
      </c>
      <c r="C25" s="128">
        <f>SUM(C26:C27)</f>
        <v>639281</v>
      </c>
      <c r="D25" s="128">
        <f>SUM(D26:D27)</f>
        <v>1280400</v>
      </c>
      <c r="E25" s="128">
        <f t="shared" si="0"/>
        <v>118000</v>
      </c>
      <c r="F25" s="128">
        <f>SUM(F26:F27)</f>
        <v>1398400</v>
      </c>
    </row>
    <row r="26" spans="1:6" ht="12.75">
      <c r="A26" s="161">
        <v>381</v>
      </c>
      <c r="B26" s="122" t="s">
        <v>51</v>
      </c>
      <c r="C26" s="131">
        <f>'Općinsko vijeće'!C21+'Upravni odjel'!C152+'Upravni odjel'!C199+'Upravni odjel'!C204+'Upravni odjel'!C205+'Upravni odjel'!C246+'Upravni odjel'!C251+'Upravni odjel'!C258+'Upravni odjel'!C262+'Upravni odjel'!C274+'Upravni odjel'!C278+'Upravni odjel'!C284</f>
        <v>639281</v>
      </c>
      <c r="D26" s="131">
        <f>'Općinsko vijeće'!D21+'Upravni odjel'!D152+'Upravni odjel'!D199+'Upravni odjel'!D204+'Upravni odjel'!D205+'Upravni odjel'!D246+'Upravni odjel'!D251+'Upravni odjel'!D258+'Upravni odjel'!D262+'Upravni odjel'!D274+'Upravni odjel'!D278+'Upravni odjel'!D284</f>
        <v>1260400</v>
      </c>
      <c r="E26" s="131">
        <f t="shared" si="0"/>
        <v>118000</v>
      </c>
      <c r="F26" s="131">
        <f>'Općinsko vijeće'!F21+'Upravni odjel'!F152+'Upravni odjel'!F199+'Upravni odjel'!F204+'Upravni odjel'!F205+'Upravni odjel'!F246+'Upravni odjel'!F251+'Upravni odjel'!F258+'Upravni odjel'!F262+'Upravni odjel'!F274+'Upravni odjel'!F278+'Upravni odjel'!F284</f>
        <v>1378400</v>
      </c>
    </row>
    <row r="27" spans="1:6" ht="12.75">
      <c r="A27" s="346">
        <v>383</v>
      </c>
      <c r="B27" s="347" t="s">
        <v>52</v>
      </c>
      <c r="C27" s="348">
        <f>'Upravni odjel'!C61</f>
        <v>0</v>
      </c>
      <c r="D27" s="348">
        <f>'Upravni odjel'!D61</f>
        <v>20000</v>
      </c>
      <c r="E27" s="348">
        <f t="shared" si="0"/>
        <v>0</v>
      </c>
      <c r="F27" s="348">
        <f>'Upravni odjel'!F61</f>
        <v>20000</v>
      </c>
    </row>
    <row r="28" spans="1:6" ht="26.25" customHeight="1">
      <c r="A28" s="93">
        <v>4</v>
      </c>
      <c r="B28" s="95" t="s">
        <v>53</v>
      </c>
      <c r="C28" s="78">
        <f>C29+C32</f>
        <v>420580</v>
      </c>
      <c r="D28" s="78">
        <f>D29+D32</f>
        <v>6811000</v>
      </c>
      <c r="E28" s="78">
        <f t="shared" si="0"/>
        <v>-1209000</v>
      </c>
      <c r="F28" s="78">
        <f>F29+F32</f>
        <v>5602000</v>
      </c>
    </row>
    <row r="29" spans="1:6" ht="13.5" customHeight="1">
      <c r="A29" s="165">
        <v>41</v>
      </c>
      <c r="B29" s="166" t="s">
        <v>57</v>
      </c>
      <c r="C29" s="167">
        <f>SUM(C30:C31)</f>
        <v>71250</v>
      </c>
      <c r="D29" s="167">
        <f>SUM(D30:D31)</f>
        <v>426000</v>
      </c>
      <c r="E29" s="167">
        <f t="shared" si="0"/>
        <v>40000</v>
      </c>
      <c r="F29" s="167">
        <f>SUM(F30:F31)</f>
        <v>466000</v>
      </c>
    </row>
    <row r="30" spans="1:6" ht="12.75">
      <c r="A30" s="161">
        <v>411</v>
      </c>
      <c r="B30" s="122" t="s">
        <v>54</v>
      </c>
      <c r="C30" s="131">
        <f>'Upravni odjel'!C42</f>
        <v>0</v>
      </c>
      <c r="D30" s="131">
        <f>'Upravni odjel'!D42</f>
        <v>70000</v>
      </c>
      <c r="E30" s="131">
        <f t="shared" si="0"/>
        <v>0</v>
      </c>
      <c r="F30" s="131">
        <f>'Upravni odjel'!F42</f>
        <v>70000</v>
      </c>
    </row>
    <row r="31" spans="1:6" ht="12.75">
      <c r="A31" s="346">
        <v>412</v>
      </c>
      <c r="B31" s="347" t="s">
        <v>89</v>
      </c>
      <c r="C31" s="348">
        <f>'Upravni odjel'!C43+'Upravni odjel'!C44+'Upravni odjel'!C45+'Upravni odjel'!C46+'Upravni odjel'!C47+'Upravni odjel'!C50</f>
        <v>71250</v>
      </c>
      <c r="D31" s="348">
        <f>'Upravni odjel'!D43+'Upravni odjel'!D44+'Upravni odjel'!D45+'Upravni odjel'!D46+'Upravni odjel'!D47+'Upravni odjel'!D48+'Upravni odjel'!D49+'Upravni odjel'!D50</f>
        <v>356000</v>
      </c>
      <c r="E31" s="348">
        <f t="shared" si="0"/>
        <v>40000</v>
      </c>
      <c r="F31" s="348">
        <f>'Upravni odjel'!F43+'Upravni odjel'!F44+'Upravni odjel'!F45+'Upravni odjel'!F46+'Upravni odjel'!F47+'Upravni odjel'!F48+'Upravni odjel'!F49+'Upravni odjel'!F50+'Upravni odjel'!F193</f>
        <v>396000</v>
      </c>
    </row>
    <row r="32" spans="1:6" ht="23.25" customHeight="1">
      <c r="A32" s="385">
        <v>42</v>
      </c>
      <c r="B32" s="65" t="s">
        <v>58</v>
      </c>
      <c r="C32" s="68">
        <f>SUM(C33:C35)</f>
        <v>349330</v>
      </c>
      <c r="D32" s="68">
        <f>SUM(D33:D35)</f>
        <v>6385000</v>
      </c>
      <c r="E32" s="68">
        <f t="shared" si="0"/>
        <v>-1249000</v>
      </c>
      <c r="F32" s="68">
        <f>SUM(F33:F35)</f>
        <v>5136000</v>
      </c>
    </row>
    <row r="33" spans="1:6" ht="12.75">
      <c r="A33" s="382">
        <v>421</v>
      </c>
      <c r="B33" s="383" t="s">
        <v>55</v>
      </c>
      <c r="C33" s="384">
        <f>'Upravni odjel'!C101+'Upravni odjel'!C105+'Upravni odjel'!C109+'Upravni odjel'!C113+'Upravni odjel'!C117+'Upravni odjel'!C121+'Upravni odjel'!C122+'Upravni odjel'!C126</f>
        <v>315278</v>
      </c>
      <c r="D33" s="384">
        <f>'Upravni odjel'!D101+'Upravni odjel'!D105+'Upravni odjel'!D109+'Upravni odjel'!D113+'Upravni odjel'!D117+'Upravni odjel'!D121+'Upravni odjel'!D122+'Upravni odjel'!D126</f>
        <v>6269000</v>
      </c>
      <c r="E33" s="384">
        <f t="shared" si="0"/>
        <v>-1270000</v>
      </c>
      <c r="F33" s="384">
        <f>'Upravni odjel'!F101+'Upravni odjel'!F105+'Upravni odjel'!F109+'Upravni odjel'!F113+'Upravni odjel'!F117+'Upravni odjel'!F121+'Upravni odjel'!F122+'Upravni odjel'!F126+'Upravni odjel'!F130</f>
        <v>4999000</v>
      </c>
    </row>
    <row r="34" spans="1:6" ht="12.75">
      <c r="A34" s="161">
        <v>422</v>
      </c>
      <c r="B34" s="122" t="s">
        <v>56</v>
      </c>
      <c r="C34" s="131">
        <f>'Upravni odjel'!C52+'Upravni odjel'!C53+'Upravni odjel'!C237</f>
        <v>30936</v>
      </c>
      <c r="D34" s="131">
        <f>'Upravni odjel'!D52+'Upravni odjel'!D53+'Upravni odjel'!D237</f>
        <v>101000</v>
      </c>
      <c r="E34" s="131">
        <f t="shared" si="0"/>
        <v>21000</v>
      </c>
      <c r="F34" s="131">
        <f>'Upravni odjel'!F52+'Upravni odjel'!F53+'Upravni odjel'!F237</f>
        <v>122000</v>
      </c>
    </row>
    <row r="35" spans="1:6" ht="15" customHeight="1">
      <c r="A35" s="158">
        <v>424</v>
      </c>
      <c r="B35" s="123" t="s">
        <v>293</v>
      </c>
      <c r="C35" s="124">
        <f>'Upravni odjel'!C241</f>
        <v>3116</v>
      </c>
      <c r="D35" s="124">
        <f>'Upravni odjel'!D241</f>
        <v>15000</v>
      </c>
      <c r="E35" s="124">
        <f t="shared" si="0"/>
        <v>0</v>
      </c>
      <c r="F35" s="124">
        <f>'Upravni odjel'!F241</f>
        <v>15000</v>
      </c>
    </row>
    <row r="36" spans="1:6" ht="12.75">
      <c r="A36" s="226"/>
      <c r="B36" s="225"/>
      <c r="C36" s="226"/>
      <c r="D36" s="226"/>
      <c r="E36" s="226"/>
      <c r="F36" s="226"/>
    </row>
    <row r="37" spans="1:9" ht="12.75">
      <c r="A37" s="233">
        <v>5</v>
      </c>
      <c r="B37" s="227" t="s">
        <v>289</v>
      </c>
      <c r="C37" s="228">
        <f>C38+C39</f>
        <v>0</v>
      </c>
      <c r="D37" s="228">
        <f>'Upravni odjel'!D141+'Upravni odjel'!D145</f>
        <v>1000000</v>
      </c>
      <c r="E37" s="228">
        <f t="shared" si="0"/>
        <v>55000</v>
      </c>
      <c r="F37" s="228">
        <f>'Upravni odjel'!F141+'Upravni odjel'!F145</f>
        <v>1055000</v>
      </c>
      <c r="I37" s="224"/>
    </row>
    <row r="38" spans="1:9" s="396" customFormat="1" ht="12.75">
      <c r="A38" s="400">
        <v>516</v>
      </c>
      <c r="B38" s="401" t="s">
        <v>360</v>
      </c>
      <c r="C38" s="313">
        <v>0</v>
      </c>
      <c r="D38" s="313">
        <v>0</v>
      </c>
      <c r="E38" s="313">
        <f>F38-D38</f>
        <v>55000</v>
      </c>
      <c r="F38" s="313">
        <v>55000</v>
      </c>
      <c r="I38" s="397"/>
    </row>
    <row r="39" spans="1:9" s="396" customFormat="1" ht="14.25" customHeight="1">
      <c r="A39" s="398">
        <v>534</v>
      </c>
      <c r="B39" s="399" t="s">
        <v>288</v>
      </c>
      <c r="C39" s="402">
        <v>0</v>
      </c>
      <c r="D39" s="402">
        <v>1000000</v>
      </c>
      <c r="E39" s="402">
        <f>F39-D39</f>
        <v>0</v>
      </c>
      <c r="F39" s="402">
        <v>1000000</v>
      </c>
      <c r="I39" s="397"/>
    </row>
    <row r="40" spans="1:6" ht="3" customHeight="1" hidden="1">
      <c r="A40" s="393">
        <v>53</v>
      </c>
      <c r="B40" s="394" t="s">
        <v>287</v>
      </c>
      <c r="C40" s="395" t="e">
        <f>#REF!</f>
        <v>#REF!</v>
      </c>
      <c r="D40" s="395" t="e">
        <f>#REF!</f>
        <v>#REF!</v>
      </c>
      <c r="E40" s="395" t="e">
        <f>F40-D40</f>
        <v>#REF!</v>
      </c>
      <c r="F40" s="395" t="e">
        <f>#REF!</f>
        <v>#REF!</v>
      </c>
    </row>
    <row r="47" spans="1:2" ht="15" customHeight="1">
      <c r="A47" s="13"/>
      <c r="B47" s="30"/>
    </row>
    <row r="48" spans="1:2" ht="15" customHeight="1">
      <c r="A48" s="13"/>
      <c r="B48" s="30"/>
    </row>
    <row r="49" spans="1:2" ht="15" customHeight="1">
      <c r="A49" s="13"/>
      <c r="B49" s="30"/>
    </row>
    <row r="50" spans="1:2" ht="12.75">
      <c r="A50" s="14"/>
      <c r="B50" s="30"/>
    </row>
    <row r="51" ht="12.75">
      <c r="A51" s="9"/>
    </row>
    <row r="52" ht="12.75">
      <c r="A52" s="9"/>
    </row>
    <row r="53" ht="12.75">
      <c r="A53" s="9"/>
    </row>
    <row r="54" ht="12.75">
      <c r="A54" s="9"/>
    </row>
    <row r="55" ht="12.75">
      <c r="A55" s="9"/>
    </row>
    <row r="56" ht="12.75">
      <c r="A56" s="9"/>
    </row>
    <row r="57" ht="12.75">
      <c r="A57" s="9"/>
    </row>
    <row r="58" ht="12.75">
      <c r="A58" s="9"/>
    </row>
    <row r="59" ht="12.75">
      <c r="A59" s="9"/>
    </row>
    <row r="60" ht="12.75">
      <c r="A60" s="9"/>
    </row>
    <row r="61" ht="12.75">
      <c r="A61" s="9"/>
    </row>
    <row r="62" ht="12.75">
      <c r="A62" s="9"/>
    </row>
  </sheetData>
  <sheetProtection/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67"/>
  <sheetViews>
    <sheetView zoomScalePageLayoutView="0" workbookViewId="0" topLeftCell="A1">
      <selection activeCell="I17" sqref="I17"/>
    </sheetView>
  </sheetViews>
  <sheetFormatPr defaultColWidth="9.140625" defaultRowHeight="12.75"/>
  <cols>
    <col min="1" max="1" width="6.421875" style="0" customWidth="1"/>
    <col min="2" max="2" width="37.7109375" style="17" customWidth="1"/>
    <col min="3" max="3" width="12.7109375" style="17" customWidth="1"/>
    <col min="4" max="5" width="12.7109375" style="0" customWidth="1"/>
    <col min="6" max="6" width="11.8515625" style="0" customWidth="1"/>
  </cols>
  <sheetData>
    <row r="1" spans="1:3" ht="15" customHeight="1">
      <c r="A1" s="14"/>
      <c r="B1" s="30"/>
      <c r="C1" s="30"/>
    </row>
    <row r="2" spans="1:3" ht="15" customHeight="1">
      <c r="A2" s="14"/>
      <c r="B2" s="30"/>
      <c r="C2" s="30"/>
    </row>
    <row r="3" spans="1:3" s="4" customFormat="1" ht="12.75">
      <c r="A3" s="3" t="s">
        <v>4</v>
      </c>
      <c r="B3" s="16" t="s">
        <v>296</v>
      </c>
      <c r="C3" s="16"/>
    </row>
    <row r="6" spans="1:6" s="8" customFormat="1" ht="38.25" customHeight="1">
      <c r="A6" s="150" t="s">
        <v>8</v>
      </c>
      <c r="B6" s="152" t="s">
        <v>59</v>
      </c>
      <c r="C6" s="369" t="s">
        <v>336</v>
      </c>
      <c r="D6" s="369" t="s">
        <v>327</v>
      </c>
      <c r="E6" s="369" t="s">
        <v>326</v>
      </c>
      <c r="F6" s="369" t="s">
        <v>337</v>
      </c>
    </row>
    <row r="7" spans="1:6" s="1" customFormat="1" ht="12.75">
      <c r="A7" s="153">
        <v>1</v>
      </c>
      <c r="B7" s="154">
        <v>2</v>
      </c>
      <c r="C7" s="153">
        <v>3</v>
      </c>
      <c r="D7" s="153">
        <v>4</v>
      </c>
      <c r="E7" s="153">
        <v>5</v>
      </c>
      <c r="F7" s="153">
        <v>6</v>
      </c>
    </row>
    <row r="8" spans="1:6" ht="24.75" customHeight="1">
      <c r="A8" s="155">
        <v>9</v>
      </c>
      <c r="B8" s="156" t="s">
        <v>60</v>
      </c>
      <c r="C8" s="256">
        <f aca="true" t="shared" si="0" ref="C8:F9">C9</f>
        <v>0</v>
      </c>
      <c r="D8" s="256">
        <f t="shared" si="0"/>
        <v>0</v>
      </c>
      <c r="E8" s="256">
        <f>F8-D8</f>
        <v>0</v>
      </c>
      <c r="F8" s="256">
        <f t="shared" si="0"/>
        <v>0</v>
      </c>
    </row>
    <row r="9" spans="1:6" s="4" customFormat="1" ht="15" customHeight="1">
      <c r="A9" s="157">
        <v>92</v>
      </c>
      <c r="B9" s="121" t="s">
        <v>61</v>
      </c>
      <c r="C9" s="129">
        <f t="shared" si="0"/>
        <v>0</v>
      </c>
      <c r="D9" s="129">
        <f t="shared" si="0"/>
        <v>0</v>
      </c>
      <c r="E9" s="129">
        <f>F9-D9</f>
        <v>0</v>
      </c>
      <c r="F9" s="129">
        <f t="shared" si="0"/>
        <v>0</v>
      </c>
    </row>
    <row r="10" spans="1:6" s="10" customFormat="1" ht="15" customHeight="1">
      <c r="A10" s="158">
        <v>922</v>
      </c>
      <c r="B10" s="123" t="s">
        <v>62</v>
      </c>
      <c r="C10" s="261">
        <v>0</v>
      </c>
      <c r="D10" s="261">
        <v>0</v>
      </c>
      <c r="E10" s="261">
        <f>F10-D10</f>
        <v>0</v>
      </c>
      <c r="F10" s="261">
        <v>0</v>
      </c>
    </row>
    <row r="11" spans="1:6" s="4" customFormat="1" ht="15" customHeight="1">
      <c r="A11" s="34"/>
      <c r="B11" s="35"/>
      <c r="C11" s="35"/>
      <c r="D11" s="25"/>
      <c r="E11" s="25"/>
      <c r="F11" s="25"/>
    </row>
    <row r="12" spans="1:6" ht="15" customHeight="1">
      <c r="A12" s="36"/>
      <c r="B12" s="32"/>
      <c r="C12" s="32"/>
      <c r="D12" s="26"/>
      <c r="E12" s="26"/>
      <c r="F12" s="26"/>
    </row>
    <row r="13" spans="1:3" ht="15" customHeight="1">
      <c r="A13" s="36"/>
      <c r="B13" s="32"/>
      <c r="C13" s="32"/>
    </row>
    <row r="14" spans="1:6" s="4" customFormat="1" ht="15" customHeight="1">
      <c r="A14" s="34"/>
      <c r="B14" s="35"/>
      <c r="C14" s="35"/>
      <c r="D14" s="25"/>
      <c r="E14" s="25"/>
      <c r="F14" s="25"/>
    </row>
    <row r="15" spans="1:6" ht="15" customHeight="1">
      <c r="A15" s="36"/>
      <c r="B15" s="32"/>
      <c r="C15" s="32"/>
      <c r="D15" s="26"/>
      <c r="E15" s="26"/>
      <c r="F15" s="26"/>
    </row>
    <row r="16" spans="1:6" s="4" customFormat="1" ht="15" customHeight="1">
      <c r="A16" s="34" t="s">
        <v>3</v>
      </c>
      <c r="B16" s="35" t="s">
        <v>63</v>
      </c>
      <c r="C16" s="35"/>
      <c r="D16" s="25"/>
      <c r="E16" s="25"/>
      <c r="F16" s="25"/>
    </row>
    <row r="17" spans="1:6" ht="15" customHeight="1">
      <c r="A17" s="36"/>
      <c r="B17" s="32"/>
      <c r="C17" s="32"/>
      <c r="D17" s="26"/>
      <c r="E17" s="26"/>
      <c r="F17" s="26"/>
    </row>
    <row r="18" spans="1:6" s="8" customFormat="1" ht="38.25" customHeight="1">
      <c r="A18" s="48" t="s">
        <v>8</v>
      </c>
      <c r="B18" s="49" t="s">
        <v>64</v>
      </c>
      <c r="C18" s="369" t="s">
        <v>336</v>
      </c>
      <c r="D18" s="369" t="s">
        <v>332</v>
      </c>
      <c r="E18" s="369" t="s">
        <v>326</v>
      </c>
      <c r="F18" s="369" t="s">
        <v>337</v>
      </c>
    </row>
    <row r="19" spans="1:6" s="97" customFormat="1" ht="11.25">
      <c r="A19" s="98">
        <v>1</v>
      </c>
      <c r="B19" s="99">
        <v>2</v>
      </c>
      <c r="C19" s="98">
        <v>3</v>
      </c>
      <c r="D19" s="98">
        <v>4</v>
      </c>
      <c r="E19" s="98">
        <v>5</v>
      </c>
      <c r="F19" s="98">
        <v>6</v>
      </c>
    </row>
    <row r="20" spans="1:6" ht="24.75" customHeight="1">
      <c r="A20" s="159">
        <v>8</v>
      </c>
      <c r="B20" s="160" t="s">
        <v>65</v>
      </c>
      <c r="C20" s="306">
        <f aca="true" t="shared" si="1" ref="C20:F21">C21</f>
        <v>2000000</v>
      </c>
      <c r="D20" s="306">
        <f t="shared" si="1"/>
        <v>0</v>
      </c>
      <c r="E20" s="306">
        <f aca="true" t="shared" si="2" ref="E20:E29">F20-D20</f>
        <v>4000000</v>
      </c>
      <c r="F20" s="306">
        <f t="shared" si="1"/>
        <v>4000000</v>
      </c>
    </row>
    <row r="21" spans="1:9" s="4" customFormat="1" ht="15" customHeight="1">
      <c r="A21" s="157">
        <v>81</v>
      </c>
      <c r="B21" s="121" t="s">
        <v>362</v>
      </c>
      <c r="C21" s="257">
        <f t="shared" si="1"/>
        <v>2000000</v>
      </c>
      <c r="D21" s="257">
        <f t="shared" si="1"/>
        <v>0</v>
      </c>
      <c r="E21" s="257">
        <f t="shared" si="2"/>
        <v>4000000</v>
      </c>
      <c r="F21" s="257">
        <f t="shared" si="1"/>
        <v>4000000</v>
      </c>
      <c r="I21" s="230"/>
    </row>
    <row r="22" spans="1:6" s="10" customFormat="1" ht="29.25" customHeight="1">
      <c r="A22" s="161">
        <v>815</v>
      </c>
      <c r="B22" s="122" t="s">
        <v>363</v>
      </c>
      <c r="C22" s="258">
        <v>2000000</v>
      </c>
      <c r="D22" s="258">
        <v>0</v>
      </c>
      <c r="E22" s="258">
        <f t="shared" si="2"/>
        <v>4000000</v>
      </c>
      <c r="F22" s="258">
        <v>4000000</v>
      </c>
    </row>
    <row r="23" spans="1:6" s="4" customFormat="1" ht="24.75" customHeight="1">
      <c r="A23" s="162">
        <v>5</v>
      </c>
      <c r="B23" s="163" t="s">
        <v>66</v>
      </c>
      <c r="C23" s="341">
        <f>C24+C26+C28</f>
        <v>329802</v>
      </c>
      <c r="D23" s="307">
        <f>D24+D26+D28</f>
        <v>1560000</v>
      </c>
      <c r="E23" s="307">
        <f t="shared" si="2"/>
        <v>55000</v>
      </c>
      <c r="F23" s="307">
        <f>F24+F26+F28</f>
        <v>1615000</v>
      </c>
    </row>
    <row r="24" spans="1:6" s="406" customFormat="1" ht="18" customHeight="1">
      <c r="A24" s="174">
        <v>51</v>
      </c>
      <c r="B24" s="175" t="s">
        <v>357</v>
      </c>
      <c r="C24" s="405">
        <v>0</v>
      </c>
      <c r="D24" s="308">
        <f>D25</f>
        <v>0</v>
      </c>
      <c r="E24" s="308">
        <f>F24-D24</f>
        <v>55000</v>
      </c>
      <c r="F24" s="308">
        <f>F25</f>
        <v>55000</v>
      </c>
    </row>
    <row r="25" spans="1:6" s="407" customFormat="1" ht="18" customHeight="1">
      <c r="A25" s="170">
        <v>516</v>
      </c>
      <c r="B25" s="171" t="s">
        <v>361</v>
      </c>
      <c r="C25" s="408">
        <v>0</v>
      </c>
      <c r="D25" s="259">
        <v>0</v>
      </c>
      <c r="E25" s="408">
        <f>F25-D25</f>
        <v>55000</v>
      </c>
      <c r="F25" s="259">
        <v>55000</v>
      </c>
    </row>
    <row r="26" spans="1:6" s="4" customFormat="1" ht="15" customHeight="1">
      <c r="A26" s="157">
        <v>53</v>
      </c>
      <c r="B26" s="121" t="s">
        <v>287</v>
      </c>
      <c r="C26" s="308">
        <f>C27</f>
        <v>0</v>
      </c>
      <c r="D26" s="308">
        <f>D27</f>
        <v>1000000</v>
      </c>
      <c r="E26" s="308">
        <f t="shared" si="2"/>
        <v>0</v>
      </c>
      <c r="F26" s="308">
        <f>F27</f>
        <v>1000000</v>
      </c>
    </row>
    <row r="27" spans="1:6" s="231" customFormat="1" ht="15" customHeight="1">
      <c r="A27" s="229">
        <v>534</v>
      </c>
      <c r="B27" s="171" t="s">
        <v>290</v>
      </c>
      <c r="C27" s="259"/>
      <c r="D27" s="258">
        <v>1000000</v>
      </c>
      <c r="E27" s="259">
        <f t="shared" si="2"/>
        <v>0</v>
      </c>
      <c r="F27" s="258">
        <v>1000000</v>
      </c>
    </row>
    <row r="28" spans="1:7" s="4" customFormat="1" ht="15" customHeight="1">
      <c r="A28" s="172">
        <v>54</v>
      </c>
      <c r="B28" s="232" t="s">
        <v>179</v>
      </c>
      <c r="C28" s="308">
        <f>C29</f>
        <v>329802</v>
      </c>
      <c r="D28" s="308">
        <f>D29</f>
        <v>560000</v>
      </c>
      <c r="E28" s="308">
        <f t="shared" si="2"/>
        <v>0</v>
      </c>
      <c r="F28" s="308">
        <f>F29</f>
        <v>560000</v>
      </c>
      <c r="G28" s="234"/>
    </row>
    <row r="29" spans="1:6" s="10" customFormat="1" ht="30.75" customHeight="1">
      <c r="A29" s="158">
        <v>544</v>
      </c>
      <c r="B29" s="123" t="s">
        <v>67</v>
      </c>
      <c r="C29" s="260">
        <v>329802</v>
      </c>
      <c r="D29" s="260">
        <v>560000</v>
      </c>
      <c r="E29" s="260">
        <f t="shared" si="2"/>
        <v>0</v>
      </c>
      <c r="F29" s="260">
        <v>560000</v>
      </c>
    </row>
    <row r="30" spans="1:3" s="4" customFormat="1" ht="15" customHeight="1">
      <c r="A30" s="15"/>
      <c r="B30" s="33"/>
      <c r="C30" s="33"/>
    </row>
    <row r="31" spans="1:3" s="4" customFormat="1" ht="15" customHeight="1">
      <c r="A31" s="15"/>
      <c r="B31" s="33"/>
      <c r="C31" s="33"/>
    </row>
    <row r="32" spans="1:3" ht="15" customHeight="1">
      <c r="A32" s="14"/>
      <c r="B32" s="30"/>
      <c r="C32" s="30"/>
    </row>
    <row r="33" spans="1:3" ht="15" customHeight="1">
      <c r="A33" s="14"/>
      <c r="B33" s="30"/>
      <c r="C33" s="30"/>
    </row>
    <row r="34" spans="1:3" s="4" customFormat="1" ht="15" customHeight="1">
      <c r="A34" s="15"/>
      <c r="B34" s="33"/>
      <c r="C34" s="33"/>
    </row>
    <row r="35" spans="1:3" s="4" customFormat="1" ht="15" customHeight="1">
      <c r="A35" s="15"/>
      <c r="B35" s="33"/>
      <c r="C35" s="33"/>
    </row>
    <row r="36" spans="1:3" s="10" customFormat="1" ht="15" customHeight="1">
      <c r="A36" s="13"/>
      <c r="B36" s="30"/>
      <c r="C36" s="30"/>
    </row>
    <row r="37" spans="1:3" s="4" customFormat="1" ht="15" customHeight="1">
      <c r="A37" s="15"/>
      <c r="B37" s="33"/>
      <c r="C37" s="33"/>
    </row>
    <row r="38" spans="1:3" s="4" customFormat="1" ht="15" customHeight="1">
      <c r="A38" s="15"/>
      <c r="B38" s="33"/>
      <c r="C38" s="33"/>
    </row>
    <row r="39" spans="1:3" ht="15" customHeight="1">
      <c r="A39" s="14"/>
      <c r="B39" s="30"/>
      <c r="C39" s="30"/>
    </row>
    <row r="40" spans="1:3" ht="15" customHeight="1">
      <c r="A40" s="14"/>
      <c r="B40" s="30"/>
      <c r="C40" s="30"/>
    </row>
    <row r="41" spans="1:3" s="4" customFormat="1" ht="15" customHeight="1">
      <c r="A41" s="15"/>
      <c r="B41" s="33"/>
      <c r="C41" s="33"/>
    </row>
    <row r="42" spans="1:3" ht="15" customHeight="1">
      <c r="A42" s="14"/>
      <c r="B42" s="30"/>
      <c r="C42" s="30"/>
    </row>
    <row r="43" spans="1:3" ht="15" customHeight="1">
      <c r="A43" s="14"/>
      <c r="B43" s="30"/>
      <c r="C43" s="30"/>
    </row>
    <row r="44" spans="1:3" ht="15" customHeight="1">
      <c r="A44" s="14"/>
      <c r="B44" s="30"/>
      <c r="C44" s="30"/>
    </row>
    <row r="45" spans="1:3" s="4" customFormat="1" ht="15" customHeight="1">
      <c r="A45" s="15"/>
      <c r="B45" s="33"/>
      <c r="C45" s="33"/>
    </row>
    <row r="46" spans="1:3" s="4" customFormat="1" ht="15" customHeight="1">
      <c r="A46" s="15"/>
      <c r="B46" s="33"/>
      <c r="C46" s="33"/>
    </row>
    <row r="47" spans="1:3" ht="15" customHeight="1">
      <c r="A47" s="14"/>
      <c r="B47" s="30"/>
      <c r="C47" s="30"/>
    </row>
    <row r="48" spans="1:3" s="4" customFormat="1" ht="15" customHeight="1">
      <c r="A48" s="15"/>
      <c r="B48" s="33"/>
      <c r="C48" s="33"/>
    </row>
    <row r="49" spans="1:3" ht="15" customHeight="1">
      <c r="A49" s="14"/>
      <c r="B49" s="30"/>
      <c r="C49" s="30"/>
    </row>
    <row r="50" spans="1:3" ht="15" customHeight="1">
      <c r="A50" s="14"/>
      <c r="B50" s="30"/>
      <c r="C50" s="30"/>
    </row>
    <row r="51" spans="1:3" ht="15" customHeight="1">
      <c r="A51" s="14"/>
      <c r="B51" s="30"/>
      <c r="C51" s="30"/>
    </row>
    <row r="52" spans="1:3" s="4" customFormat="1" ht="15" customHeight="1">
      <c r="A52" s="15"/>
      <c r="B52" s="33"/>
      <c r="C52" s="33"/>
    </row>
    <row r="53" spans="1:3" s="4" customFormat="1" ht="15" customHeight="1">
      <c r="A53" s="15"/>
      <c r="B53" s="33"/>
      <c r="C53" s="33"/>
    </row>
    <row r="54" spans="1:3" ht="15" customHeight="1">
      <c r="A54" s="14"/>
      <c r="B54" s="30"/>
      <c r="C54" s="30"/>
    </row>
    <row r="55" ht="12.75">
      <c r="A55" s="9"/>
    </row>
    <row r="56" ht="12.75">
      <c r="A56" s="9"/>
    </row>
    <row r="57" ht="12.75">
      <c r="A57" s="9"/>
    </row>
    <row r="58" ht="12.75">
      <c r="A58" s="9"/>
    </row>
    <row r="59" ht="12.75">
      <c r="A59" s="9"/>
    </row>
    <row r="60" ht="12.75">
      <c r="A60" s="9"/>
    </row>
    <row r="61" ht="12.75">
      <c r="A61" s="9"/>
    </row>
    <row r="62" ht="12.75">
      <c r="A62" s="9"/>
    </row>
    <row r="63" ht="12.75">
      <c r="A63" s="9"/>
    </row>
    <row r="64" ht="12.75">
      <c r="A64" s="9"/>
    </row>
    <row r="65" ht="12.75">
      <c r="A65" s="9"/>
    </row>
    <row r="66" ht="12.75">
      <c r="A66" s="9"/>
    </row>
    <row r="67" ht="12.75">
      <c r="A67" s="9"/>
    </row>
  </sheetData>
  <sheetProtection/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87"/>
  <sheetViews>
    <sheetView zoomScalePageLayoutView="0" workbookViewId="0" topLeftCell="A256">
      <selection activeCell="A239" sqref="A239"/>
    </sheetView>
  </sheetViews>
  <sheetFormatPr defaultColWidth="9.140625" defaultRowHeight="12.75"/>
  <cols>
    <col min="1" max="1" width="10.8515625" style="100" customWidth="1"/>
    <col min="2" max="2" width="38.7109375" style="17" customWidth="1"/>
    <col min="3" max="3" width="11.7109375" style="17" customWidth="1"/>
    <col min="4" max="6" width="11.7109375" style="0" customWidth="1"/>
  </cols>
  <sheetData>
    <row r="1" spans="1:6" s="8" customFormat="1" ht="38.25" customHeight="1">
      <c r="A1" s="176" t="s">
        <v>8</v>
      </c>
      <c r="B1" s="49" t="s">
        <v>59</v>
      </c>
      <c r="C1" s="369" t="s">
        <v>345</v>
      </c>
      <c r="D1" s="369" t="s">
        <v>331</v>
      </c>
      <c r="E1" s="369" t="s">
        <v>340</v>
      </c>
      <c r="F1" s="369" t="s">
        <v>339</v>
      </c>
    </row>
    <row r="2" spans="1:6" s="97" customFormat="1" ht="11.25">
      <c r="A2" s="98">
        <v>1</v>
      </c>
      <c r="B2" s="99">
        <v>2</v>
      </c>
      <c r="C2" s="98">
        <v>3</v>
      </c>
      <c r="D2" s="98">
        <v>4</v>
      </c>
      <c r="E2" s="98">
        <v>5</v>
      </c>
      <c r="F2" s="98">
        <v>6</v>
      </c>
    </row>
    <row r="3" spans="1:6" s="4" customFormat="1" ht="24.75" customHeight="1">
      <c r="A3" s="177" t="s">
        <v>73</v>
      </c>
      <c r="B3" s="94" t="s">
        <v>74</v>
      </c>
      <c r="C3" s="338">
        <f>C4+C62+C131+C146+C153+C169+C211+C252+C263+C279</f>
        <v>4453972</v>
      </c>
      <c r="D3" s="339">
        <f>D4+D62+D131+D146+D153+D169+D211+D252+D263+D279</f>
        <v>16242200</v>
      </c>
      <c r="E3" s="338">
        <f>F3-D3</f>
        <v>-568100</v>
      </c>
      <c r="F3" s="339">
        <f>F4+F62+F131+F146+F153+F169+F211+F252+F263+F279</f>
        <v>15674100</v>
      </c>
    </row>
    <row r="4" spans="1:6" s="4" customFormat="1" ht="24.75" customHeight="1">
      <c r="A4" s="177" t="s">
        <v>97</v>
      </c>
      <c r="B4" s="95" t="s">
        <v>98</v>
      </c>
      <c r="C4" s="338">
        <f aca="true" t="shared" si="0" ref="C4:F5">C5</f>
        <v>1883935</v>
      </c>
      <c r="D4" s="339">
        <f t="shared" si="0"/>
        <v>3794000</v>
      </c>
      <c r="E4" s="338">
        <f aca="true" t="shared" si="1" ref="E4:E67">F4-D4</f>
        <v>294100</v>
      </c>
      <c r="F4" s="339">
        <f t="shared" si="0"/>
        <v>4088100</v>
      </c>
    </row>
    <row r="5" spans="1:6" s="12" customFormat="1" ht="15" customHeight="1">
      <c r="A5" s="430" t="s">
        <v>177</v>
      </c>
      <c r="B5" s="425"/>
      <c r="C5" s="303">
        <f t="shared" si="0"/>
        <v>1883935</v>
      </c>
      <c r="D5" s="72">
        <f t="shared" si="0"/>
        <v>3794000</v>
      </c>
      <c r="E5" s="303">
        <f t="shared" si="1"/>
        <v>294100</v>
      </c>
      <c r="F5" s="72">
        <f t="shared" si="0"/>
        <v>4088100</v>
      </c>
    </row>
    <row r="6" spans="1:6" s="12" customFormat="1" ht="15" customHeight="1">
      <c r="A6" s="178" t="s">
        <v>110</v>
      </c>
      <c r="B6" s="52"/>
      <c r="C6" s="266">
        <f>C7+C54+C58</f>
        <v>1883935</v>
      </c>
      <c r="D6" s="72">
        <f>D7+D54+D58</f>
        <v>3794000</v>
      </c>
      <c r="E6" s="266">
        <f t="shared" si="1"/>
        <v>294100</v>
      </c>
      <c r="F6" s="72">
        <f>F7+F54+F58</f>
        <v>4088100</v>
      </c>
    </row>
    <row r="7" spans="1:6" s="12" customFormat="1" ht="15" customHeight="1">
      <c r="A7" s="179" t="s">
        <v>99</v>
      </c>
      <c r="B7" s="53" t="s">
        <v>322</v>
      </c>
      <c r="C7" s="267">
        <f>C8+C41+C51</f>
        <v>1552655</v>
      </c>
      <c r="D7" s="73">
        <f>D8+D41+D51</f>
        <v>3369000</v>
      </c>
      <c r="E7" s="267">
        <f t="shared" si="1"/>
        <v>149100</v>
      </c>
      <c r="F7" s="73">
        <f>F8+F41+F51</f>
        <v>3518100</v>
      </c>
    </row>
    <row r="8" spans="1:6" s="4" customFormat="1" ht="15.75" customHeight="1">
      <c r="A8" s="180">
        <v>3</v>
      </c>
      <c r="B8" s="65" t="s">
        <v>94</v>
      </c>
      <c r="C8" s="268">
        <f>C9+C14+C35</f>
        <v>1370469</v>
      </c>
      <c r="D8" s="68">
        <f>D9+D14+D35</f>
        <v>2848000</v>
      </c>
      <c r="E8" s="268">
        <f t="shared" si="1"/>
        <v>139100</v>
      </c>
      <c r="F8" s="68">
        <f>F9+F14+F35</f>
        <v>2987100</v>
      </c>
    </row>
    <row r="9" spans="1:6" ht="15" customHeight="1">
      <c r="A9" s="180">
        <v>31</v>
      </c>
      <c r="B9" s="65" t="s">
        <v>37</v>
      </c>
      <c r="C9" s="268">
        <f>SUM(C10:C13)</f>
        <v>493218</v>
      </c>
      <c r="D9" s="68">
        <f>SUM(D10:D13)</f>
        <v>1196000</v>
      </c>
      <c r="E9" s="268">
        <f t="shared" si="1"/>
        <v>-122900</v>
      </c>
      <c r="F9" s="68">
        <f>SUM(F10:F13)</f>
        <v>1073100</v>
      </c>
    </row>
    <row r="10" spans="1:6" ht="15" customHeight="1">
      <c r="A10" s="181">
        <v>3111</v>
      </c>
      <c r="B10" s="54" t="s">
        <v>75</v>
      </c>
      <c r="C10" s="269">
        <v>402391</v>
      </c>
      <c r="D10" s="50">
        <v>1000000</v>
      </c>
      <c r="E10" s="269">
        <f t="shared" si="1"/>
        <v>-100000</v>
      </c>
      <c r="F10" s="50">
        <v>900000</v>
      </c>
    </row>
    <row r="11" spans="1:6" s="4" customFormat="1" ht="15" customHeight="1">
      <c r="A11" s="181">
        <v>3121</v>
      </c>
      <c r="B11" s="54" t="s">
        <v>39</v>
      </c>
      <c r="C11" s="269">
        <v>30500</v>
      </c>
      <c r="D11" s="50">
        <v>31000</v>
      </c>
      <c r="E11" s="269">
        <f t="shared" si="1"/>
        <v>2500</v>
      </c>
      <c r="F11" s="50">
        <v>33500</v>
      </c>
    </row>
    <row r="12" spans="1:6" ht="15" customHeight="1">
      <c r="A12" s="181">
        <v>3132</v>
      </c>
      <c r="B12" s="54" t="s">
        <v>298</v>
      </c>
      <c r="C12" s="269">
        <v>53580</v>
      </c>
      <c r="D12" s="50">
        <v>145000</v>
      </c>
      <c r="E12" s="269">
        <f t="shared" si="1"/>
        <v>-20000</v>
      </c>
      <c r="F12" s="50">
        <v>125000</v>
      </c>
    </row>
    <row r="13" spans="1:6" ht="15" customHeight="1">
      <c r="A13" s="181">
        <v>3133</v>
      </c>
      <c r="B13" s="54" t="s">
        <v>76</v>
      </c>
      <c r="C13" s="269">
        <v>6747</v>
      </c>
      <c r="D13" s="50">
        <v>20000</v>
      </c>
      <c r="E13" s="269">
        <f t="shared" si="1"/>
        <v>-5400</v>
      </c>
      <c r="F13" s="50">
        <v>14600</v>
      </c>
    </row>
    <row r="14" spans="1:6" s="4" customFormat="1" ht="15" customHeight="1">
      <c r="A14" s="180">
        <v>32</v>
      </c>
      <c r="B14" s="65" t="s">
        <v>41</v>
      </c>
      <c r="C14" s="268">
        <f>SUM(C15:C34)</f>
        <v>863846</v>
      </c>
      <c r="D14" s="68">
        <f>SUM(D15:D34)</f>
        <v>1592000</v>
      </c>
      <c r="E14" s="268">
        <f t="shared" si="1"/>
        <v>269000</v>
      </c>
      <c r="F14" s="68">
        <f>SUM(F15:F34)</f>
        <v>1861000</v>
      </c>
    </row>
    <row r="15" spans="1:6" ht="15" customHeight="1">
      <c r="A15" s="181">
        <v>3211</v>
      </c>
      <c r="B15" s="54" t="s">
        <v>77</v>
      </c>
      <c r="C15" s="269">
        <v>2390</v>
      </c>
      <c r="D15" s="50">
        <v>3000</v>
      </c>
      <c r="E15" s="269">
        <f t="shared" si="1"/>
        <v>1000</v>
      </c>
      <c r="F15" s="50">
        <v>4000</v>
      </c>
    </row>
    <row r="16" spans="1:6" ht="15" customHeight="1">
      <c r="A16" s="181">
        <v>3212</v>
      </c>
      <c r="B16" s="54" t="s">
        <v>100</v>
      </c>
      <c r="C16" s="269">
        <v>26747</v>
      </c>
      <c r="D16" s="50">
        <v>70000</v>
      </c>
      <c r="E16" s="269">
        <f t="shared" si="1"/>
        <v>0</v>
      </c>
      <c r="F16" s="50">
        <v>70000</v>
      </c>
    </row>
    <row r="17" spans="1:6" ht="15" customHeight="1">
      <c r="A17" s="181">
        <v>3213</v>
      </c>
      <c r="B17" s="54" t="s">
        <v>78</v>
      </c>
      <c r="C17" s="269">
        <v>700</v>
      </c>
      <c r="D17" s="50">
        <v>4000</v>
      </c>
      <c r="E17" s="269">
        <f t="shared" si="1"/>
        <v>0</v>
      </c>
      <c r="F17" s="50">
        <v>4000</v>
      </c>
    </row>
    <row r="18" spans="1:6" ht="15" customHeight="1">
      <c r="A18" s="181">
        <v>3214</v>
      </c>
      <c r="B18" s="54" t="s">
        <v>263</v>
      </c>
      <c r="C18" s="269">
        <v>6352</v>
      </c>
      <c r="D18" s="50">
        <v>15000</v>
      </c>
      <c r="E18" s="269">
        <f t="shared" si="1"/>
        <v>0</v>
      </c>
      <c r="F18" s="50">
        <v>15000</v>
      </c>
    </row>
    <row r="19" spans="1:6" ht="15" customHeight="1">
      <c r="A19" s="181">
        <v>3221</v>
      </c>
      <c r="B19" s="54" t="s">
        <v>101</v>
      </c>
      <c r="C19" s="269">
        <v>34515</v>
      </c>
      <c r="D19" s="50">
        <v>70000</v>
      </c>
      <c r="E19" s="269">
        <f t="shared" si="1"/>
        <v>0</v>
      </c>
      <c r="F19" s="50">
        <v>70000</v>
      </c>
    </row>
    <row r="20" spans="1:6" ht="16.5" customHeight="1">
      <c r="A20" s="181">
        <v>3223</v>
      </c>
      <c r="B20" s="54" t="s">
        <v>210</v>
      </c>
      <c r="C20" s="269">
        <v>194048</v>
      </c>
      <c r="D20" s="50">
        <v>300000</v>
      </c>
      <c r="E20" s="269">
        <f t="shared" si="1"/>
        <v>50000</v>
      </c>
      <c r="F20" s="50">
        <v>350000</v>
      </c>
    </row>
    <row r="21" spans="1:6" ht="13.5" customHeight="1">
      <c r="A21" s="181">
        <v>3224</v>
      </c>
      <c r="B21" s="54" t="s">
        <v>240</v>
      </c>
      <c r="C21" s="269">
        <v>14595</v>
      </c>
      <c r="D21" s="50">
        <v>30000</v>
      </c>
      <c r="E21" s="269">
        <f t="shared" si="1"/>
        <v>0</v>
      </c>
      <c r="F21" s="50">
        <v>30000</v>
      </c>
    </row>
    <row r="22" spans="1:6" ht="15" customHeight="1">
      <c r="A22" s="181">
        <v>3225</v>
      </c>
      <c r="B22" s="54" t="s">
        <v>273</v>
      </c>
      <c r="C22" s="269">
        <v>68083</v>
      </c>
      <c r="D22" s="50">
        <v>80000</v>
      </c>
      <c r="E22" s="269">
        <f t="shared" si="1"/>
        <v>10000</v>
      </c>
      <c r="F22" s="50">
        <v>90000</v>
      </c>
    </row>
    <row r="23" spans="1:6" ht="15" customHeight="1">
      <c r="A23" s="181">
        <v>3231</v>
      </c>
      <c r="B23" s="54" t="s">
        <v>79</v>
      </c>
      <c r="C23" s="269">
        <v>49293</v>
      </c>
      <c r="D23" s="50">
        <v>110000</v>
      </c>
      <c r="E23" s="269">
        <f t="shared" si="1"/>
        <v>0</v>
      </c>
      <c r="F23" s="50">
        <v>110000</v>
      </c>
    </row>
    <row r="24" spans="1:6" ht="15" customHeight="1">
      <c r="A24" s="181">
        <v>3232</v>
      </c>
      <c r="B24" s="54" t="s">
        <v>188</v>
      </c>
      <c r="C24" s="269">
        <v>1942</v>
      </c>
      <c r="D24" s="50">
        <v>5000</v>
      </c>
      <c r="E24" s="269">
        <f t="shared" si="1"/>
        <v>0</v>
      </c>
      <c r="F24" s="50">
        <v>5000</v>
      </c>
    </row>
    <row r="25" spans="1:6" ht="15" customHeight="1">
      <c r="A25" s="181">
        <v>3232</v>
      </c>
      <c r="B25" s="54" t="s">
        <v>264</v>
      </c>
      <c r="C25" s="269">
        <v>0</v>
      </c>
      <c r="D25" s="50">
        <v>10000</v>
      </c>
      <c r="E25" s="269">
        <f t="shared" si="1"/>
        <v>0</v>
      </c>
      <c r="F25" s="50">
        <v>10000</v>
      </c>
    </row>
    <row r="26" spans="1:6" ht="15" customHeight="1">
      <c r="A26" s="181">
        <v>3233</v>
      </c>
      <c r="B26" s="54" t="s">
        <v>102</v>
      </c>
      <c r="C26" s="269">
        <v>28718</v>
      </c>
      <c r="D26" s="50">
        <v>52000</v>
      </c>
      <c r="E26" s="269">
        <f t="shared" si="1"/>
        <v>8000</v>
      </c>
      <c r="F26" s="50">
        <v>60000</v>
      </c>
    </row>
    <row r="27" spans="1:6" ht="14.25" customHeight="1">
      <c r="A27" s="182">
        <v>3234</v>
      </c>
      <c r="B27" s="112" t="s">
        <v>270</v>
      </c>
      <c r="C27" s="270"/>
      <c r="D27" s="113"/>
      <c r="E27" s="270">
        <f t="shared" si="1"/>
        <v>0</v>
      </c>
      <c r="F27" s="113"/>
    </row>
    <row r="28" spans="1:6" ht="15" customHeight="1">
      <c r="A28" s="218"/>
      <c r="B28" s="217" t="s">
        <v>274</v>
      </c>
      <c r="C28" s="271">
        <v>32628</v>
      </c>
      <c r="D28" s="296">
        <v>95000</v>
      </c>
      <c r="E28" s="271">
        <f t="shared" si="1"/>
        <v>0</v>
      </c>
      <c r="F28" s="296">
        <v>95000</v>
      </c>
    </row>
    <row r="29" spans="1:6" ht="15" customHeight="1">
      <c r="A29" s="181">
        <v>3236</v>
      </c>
      <c r="B29" s="54" t="s">
        <v>103</v>
      </c>
      <c r="C29" s="269">
        <v>21196</v>
      </c>
      <c r="D29" s="50">
        <v>80000</v>
      </c>
      <c r="E29" s="269">
        <f t="shared" si="1"/>
        <v>0</v>
      </c>
      <c r="F29" s="50">
        <v>80000</v>
      </c>
    </row>
    <row r="30" spans="1:6" ht="22.5" customHeight="1">
      <c r="A30" s="181">
        <v>3237</v>
      </c>
      <c r="B30" s="54" t="s">
        <v>150</v>
      </c>
      <c r="C30" s="269">
        <v>249372</v>
      </c>
      <c r="D30" s="50">
        <v>350000</v>
      </c>
      <c r="E30" s="269">
        <f t="shared" si="1"/>
        <v>150000</v>
      </c>
      <c r="F30" s="50">
        <v>500000</v>
      </c>
    </row>
    <row r="31" spans="1:6" ht="15" customHeight="1">
      <c r="A31" s="181">
        <v>3238</v>
      </c>
      <c r="B31" s="54" t="s">
        <v>104</v>
      </c>
      <c r="C31" s="269">
        <v>7500</v>
      </c>
      <c r="D31" s="50">
        <v>60000</v>
      </c>
      <c r="E31" s="269">
        <f t="shared" si="1"/>
        <v>0</v>
      </c>
      <c r="F31" s="50">
        <v>60000</v>
      </c>
    </row>
    <row r="32" spans="1:6" ht="15" customHeight="1">
      <c r="A32" s="181">
        <v>3239</v>
      </c>
      <c r="B32" s="54" t="s">
        <v>271</v>
      </c>
      <c r="C32" s="269">
        <v>0</v>
      </c>
      <c r="D32" s="50">
        <v>6000</v>
      </c>
      <c r="E32" s="269">
        <f t="shared" si="1"/>
        <v>0</v>
      </c>
      <c r="F32" s="50">
        <v>6000</v>
      </c>
    </row>
    <row r="33" spans="1:6" ht="15" customHeight="1">
      <c r="A33" s="181">
        <v>3292</v>
      </c>
      <c r="B33" s="54" t="s">
        <v>105</v>
      </c>
      <c r="C33" s="269">
        <v>0</v>
      </c>
      <c r="D33" s="50">
        <v>2000</v>
      </c>
      <c r="E33" s="269">
        <f t="shared" si="1"/>
        <v>0</v>
      </c>
      <c r="F33" s="50">
        <v>2000</v>
      </c>
    </row>
    <row r="34" spans="1:6" ht="15" customHeight="1">
      <c r="A34" s="181">
        <v>3299</v>
      </c>
      <c r="B34" s="54" t="s">
        <v>45</v>
      </c>
      <c r="C34" s="269">
        <v>125767</v>
      </c>
      <c r="D34" s="50">
        <v>250000</v>
      </c>
      <c r="E34" s="269">
        <f t="shared" si="1"/>
        <v>50000</v>
      </c>
      <c r="F34" s="50">
        <v>300000</v>
      </c>
    </row>
    <row r="35" spans="1:6" ht="15" customHeight="1">
      <c r="A35" s="180">
        <v>34</v>
      </c>
      <c r="B35" s="65" t="s">
        <v>215</v>
      </c>
      <c r="C35" s="268">
        <f>SUM(C36:C40)</f>
        <v>13405</v>
      </c>
      <c r="D35" s="68">
        <f>SUM(D36:D40)</f>
        <v>60000</v>
      </c>
      <c r="E35" s="268">
        <f t="shared" si="1"/>
        <v>-7000</v>
      </c>
      <c r="F35" s="68">
        <f>SUM(F36:F40)</f>
        <v>53000</v>
      </c>
    </row>
    <row r="36" spans="1:6" ht="15" customHeight="1">
      <c r="A36" s="181">
        <v>3423</v>
      </c>
      <c r="B36" s="54" t="s">
        <v>213</v>
      </c>
      <c r="C36" s="269">
        <v>6368</v>
      </c>
      <c r="D36" s="50">
        <v>27000</v>
      </c>
      <c r="E36" s="269">
        <f t="shared" si="1"/>
        <v>-7000</v>
      </c>
      <c r="F36" s="50">
        <v>20000</v>
      </c>
    </row>
    <row r="37" spans="1:6" s="4" customFormat="1" ht="15" customHeight="1">
      <c r="A37" s="181">
        <v>3431</v>
      </c>
      <c r="B37" s="54" t="s">
        <v>214</v>
      </c>
      <c r="C37" s="269">
        <v>5016</v>
      </c>
      <c r="D37" s="50">
        <v>12000</v>
      </c>
      <c r="E37" s="269">
        <f t="shared" si="1"/>
        <v>0</v>
      </c>
      <c r="F37" s="50">
        <v>12000</v>
      </c>
    </row>
    <row r="38" spans="1:6" s="4" customFormat="1" ht="15" customHeight="1">
      <c r="A38" s="181">
        <v>3431</v>
      </c>
      <c r="B38" s="54" t="s">
        <v>194</v>
      </c>
      <c r="C38" s="269">
        <v>869</v>
      </c>
      <c r="D38" s="50">
        <v>10000</v>
      </c>
      <c r="E38" s="269">
        <f t="shared" si="1"/>
        <v>0</v>
      </c>
      <c r="F38" s="50">
        <v>10000</v>
      </c>
    </row>
    <row r="39" spans="1:6" ht="15" customHeight="1">
      <c r="A39" s="181">
        <v>3433</v>
      </c>
      <c r="B39" s="54" t="s">
        <v>81</v>
      </c>
      <c r="C39" s="269">
        <v>170</v>
      </c>
      <c r="D39" s="50">
        <v>5000</v>
      </c>
      <c r="E39" s="269">
        <f t="shared" si="1"/>
        <v>0</v>
      </c>
      <c r="F39" s="50">
        <v>5000</v>
      </c>
    </row>
    <row r="40" spans="1:6" s="115" customFormat="1" ht="15" customHeight="1">
      <c r="A40" s="181">
        <v>3434</v>
      </c>
      <c r="B40" s="54" t="s">
        <v>180</v>
      </c>
      <c r="C40" s="269">
        <v>982</v>
      </c>
      <c r="D40" s="50">
        <v>6000</v>
      </c>
      <c r="E40" s="269">
        <f t="shared" si="1"/>
        <v>0</v>
      </c>
      <c r="F40" s="50">
        <v>6000</v>
      </c>
    </row>
    <row r="41" spans="1:6" s="115" customFormat="1" ht="13.5" customHeight="1">
      <c r="A41" s="180">
        <v>41</v>
      </c>
      <c r="B41" s="117" t="s">
        <v>57</v>
      </c>
      <c r="C41" s="272">
        <f>SUM(C42:C50)</f>
        <v>151250</v>
      </c>
      <c r="D41" s="68">
        <f>SUM(D42:D50)</f>
        <v>426000</v>
      </c>
      <c r="E41" s="272">
        <f t="shared" si="1"/>
        <v>10000</v>
      </c>
      <c r="F41" s="68">
        <f>SUM(F42:F50)</f>
        <v>436000</v>
      </c>
    </row>
    <row r="42" spans="1:6" s="4" customFormat="1" ht="12.75" customHeight="1">
      <c r="A42" s="181">
        <v>4111</v>
      </c>
      <c r="B42" s="54" t="s">
        <v>300</v>
      </c>
      <c r="C42" s="269">
        <v>0</v>
      </c>
      <c r="D42" s="50">
        <v>70000</v>
      </c>
      <c r="E42" s="269">
        <f t="shared" si="1"/>
        <v>0</v>
      </c>
      <c r="F42" s="50">
        <v>70000</v>
      </c>
    </row>
    <row r="43" spans="1:6" s="4" customFormat="1" ht="15" customHeight="1">
      <c r="A43" s="181">
        <v>4126</v>
      </c>
      <c r="B43" s="54" t="s">
        <v>301</v>
      </c>
      <c r="C43" s="269">
        <v>0</v>
      </c>
      <c r="D43" s="50">
        <v>24000</v>
      </c>
      <c r="E43" s="269">
        <f t="shared" si="1"/>
        <v>0</v>
      </c>
      <c r="F43" s="50">
        <v>24000</v>
      </c>
    </row>
    <row r="44" spans="1:6" s="4" customFormat="1" ht="15" customHeight="1">
      <c r="A44" s="181">
        <v>4126</v>
      </c>
      <c r="B44" s="54" t="s">
        <v>302</v>
      </c>
      <c r="C44" s="269">
        <v>71250</v>
      </c>
      <c r="D44" s="50">
        <v>72000</v>
      </c>
      <c r="E44" s="269">
        <f t="shared" si="1"/>
        <v>0</v>
      </c>
      <c r="F44" s="50">
        <v>72000</v>
      </c>
    </row>
    <row r="45" spans="1:6" s="4" customFormat="1" ht="25.5" customHeight="1">
      <c r="A45" s="181">
        <v>4126</v>
      </c>
      <c r="B45" s="54" t="s">
        <v>303</v>
      </c>
      <c r="C45" s="269">
        <v>0</v>
      </c>
      <c r="D45" s="50">
        <v>75000</v>
      </c>
      <c r="E45" s="269">
        <f t="shared" si="1"/>
        <v>0</v>
      </c>
      <c r="F45" s="50">
        <v>75000</v>
      </c>
    </row>
    <row r="46" spans="1:6" s="4" customFormat="1" ht="13.5" customHeight="1">
      <c r="A46" s="181">
        <v>4126</v>
      </c>
      <c r="B46" s="54" t="s">
        <v>304</v>
      </c>
      <c r="C46" s="269">
        <v>0</v>
      </c>
      <c r="D46" s="50">
        <v>25000</v>
      </c>
      <c r="E46" s="269">
        <f t="shared" si="1"/>
        <v>0</v>
      </c>
      <c r="F46" s="50">
        <v>25000</v>
      </c>
    </row>
    <row r="47" spans="1:6" s="4" customFormat="1" ht="12.75" customHeight="1">
      <c r="A47" s="181">
        <v>4126</v>
      </c>
      <c r="B47" s="54" t="s">
        <v>305</v>
      </c>
      <c r="C47" s="269">
        <v>0</v>
      </c>
      <c r="D47" s="50">
        <v>10000</v>
      </c>
      <c r="E47" s="269">
        <f t="shared" si="1"/>
        <v>0</v>
      </c>
      <c r="F47" s="50">
        <v>10000</v>
      </c>
    </row>
    <row r="48" spans="1:6" s="4" customFormat="1" ht="12.75" customHeight="1">
      <c r="A48" s="181">
        <v>4126</v>
      </c>
      <c r="B48" s="54" t="s">
        <v>356</v>
      </c>
      <c r="C48" s="269">
        <v>40000</v>
      </c>
      <c r="D48" s="50">
        <v>50000</v>
      </c>
      <c r="E48" s="269">
        <f t="shared" si="1"/>
        <v>10000</v>
      </c>
      <c r="F48" s="50">
        <v>60000</v>
      </c>
    </row>
    <row r="49" spans="1:6" s="4" customFormat="1" ht="12.75" customHeight="1">
      <c r="A49" s="181">
        <v>4126</v>
      </c>
      <c r="B49" s="54" t="s">
        <v>306</v>
      </c>
      <c r="C49" s="269">
        <v>40000</v>
      </c>
      <c r="D49" s="50">
        <v>50000</v>
      </c>
      <c r="E49" s="269">
        <f t="shared" si="1"/>
        <v>0</v>
      </c>
      <c r="F49" s="50">
        <v>50000</v>
      </c>
    </row>
    <row r="50" spans="1:6" s="4" customFormat="1" ht="13.5" customHeight="1">
      <c r="A50" s="181">
        <v>4126</v>
      </c>
      <c r="B50" s="54" t="s">
        <v>333</v>
      </c>
      <c r="C50" s="269">
        <v>0</v>
      </c>
      <c r="D50" s="50">
        <v>50000</v>
      </c>
      <c r="E50" s="269">
        <f t="shared" si="1"/>
        <v>0</v>
      </c>
      <c r="F50" s="50">
        <v>50000</v>
      </c>
    </row>
    <row r="51" spans="1:6" s="115" customFormat="1" ht="25.5" customHeight="1">
      <c r="A51" s="183">
        <v>42</v>
      </c>
      <c r="B51" s="114" t="s">
        <v>217</v>
      </c>
      <c r="C51" s="268">
        <f>C52+C53</f>
        <v>30936</v>
      </c>
      <c r="D51" s="68">
        <f>D52+D53</f>
        <v>95000</v>
      </c>
      <c r="E51" s="268">
        <f t="shared" si="1"/>
        <v>0</v>
      </c>
      <c r="F51" s="68">
        <f>F52+F53</f>
        <v>95000</v>
      </c>
    </row>
    <row r="52" spans="1:6" s="115" customFormat="1" ht="12.75">
      <c r="A52" s="181">
        <v>4221</v>
      </c>
      <c r="B52" s="54" t="s">
        <v>209</v>
      </c>
      <c r="C52" s="269">
        <v>30936</v>
      </c>
      <c r="D52" s="50">
        <v>90000</v>
      </c>
      <c r="E52" s="269">
        <f t="shared" si="1"/>
        <v>0</v>
      </c>
      <c r="F52" s="50">
        <v>90000</v>
      </c>
    </row>
    <row r="53" spans="1:6" s="115" customFormat="1" ht="12.75">
      <c r="A53" s="181">
        <v>4223</v>
      </c>
      <c r="B53" s="54" t="s">
        <v>176</v>
      </c>
      <c r="C53" s="269">
        <v>0</v>
      </c>
      <c r="D53" s="50">
        <v>5000</v>
      </c>
      <c r="E53" s="269">
        <f t="shared" si="1"/>
        <v>0</v>
      </c>
      <c r="F53" s="50">
        <v>5000</v>
      </c>
    </row>
    <row r="54" spans="1:6" s="116" customFormat="1" ht="12.75">
      <c r="A54" s="184" t="s">
        <v>216</v>
      </c>
      <c r="B54" s="55"/>
      <c r="C54" s="297">
        <f aca="true" t="shared" si="2" ref="C54:F55">C55</f>
        <v>331280</v>
      </c>
      <c r="D54" s="69">
        <f>D55</f>
        <v>405000</v>
      </c>
      <c r="E54" s="297">
        <f t="shared" si="1"/>
        <v>145000</v>
      </c>
      <c r="F54" s="69">
        <f>F55</f>
        <v>550000</v>
      </c>
    </row>
    <row r="55" spans="1:6" ht="12.75">
      <c r="A55" s="185">
        <v>3</v>
      </c>
      <c r="B55" s="66" t="s">
        <v>94</v>
      </c>
      <c r="C55" s="273">
        <f t="shared" si="2"/>
        <v>331280</v>
      </c>
      <c r="D55" s="70">
        <f t="shared" si="2"/>
        <v>405000</v>
      </c>
      <c r="E55" s="273">
        <f t="shared" si="1"/>
        <v>145000</v>
      </c>
      <c r="F55" s="70">
        <f t="shared" si="2"/>
        <v>550000</v>
      </c>
    </row>
    <row r="56" spans="1:6" ht="12.75">
      <c r="A56" s="185">
        <v>32</v>
      </c>
      <c r="B56" s="66" t="s">
        <v>41</v>
      </c>
      <c r="C56" s="273">
        <f>C57</f>
        <v>331280</v>
      </c>
      <c r="D56" s="70">
        <f>D57</f>
        <v>405000</v>
      </c>
      <c r="E56" s="273">
        <f t="shared" si="1"/>
        <v>145000</v>
      </c>
      <c r="F56" s="70">
        <f>F57</f>
        <v>550000</v>
      </c>
    </row>
    <row r="57" spans="1:6" ht="12.75">
      <c r="A57" s="186">
        <v>3232</v>
      </c>
      <c r="B57" s="56" t="s">
        <v>106</v>
      </c>
      <c r="C57" s="274">
        <v>331280</v>
      </c>
      <c r="D57" s="50">
        <v>405000</v>
      </c>
      <c r="E57" s="274">
        <f t="shared" si="1"/>
        <v>145000</v>
      </c>
      <c r="F57" s="50">
        <v>550000</v>
      </c>
    </row>
    <row r="58" spans="1:6" ht="12.75">
      <c r="A58" s="187" t="s">
        <v>230</v>
      </c>
      <c r="B58" s="55"/>
      <c r="C58" s="297">
        <f aca="true" t="shared" si="3" ref="C58:D60">C59</f>
        <v>0</v>
      </c>
      <c r="D58" s="69">
        <f t="shared" si="3"/>
        <v>20000</v>
      </c>
      <c r="E58" s="297">
        <f t="shared" si="1"/>
        <v>0</v>
      </c>
      <c r="F58" s="69">
        <f>F59</f>
        <v>20000</v>
      </c>
    </row>
    <row r="59" spans="1:6" ht="12.75">
      <c r="A59" s="185">
        <v>3</v>
      </c>
      <c r="B59" s="66" t="s">
        <v>94</v>
      </c>
      <c r="C59" s="273">
        <f t="shared" si="3"/>
        <v>0</v>
      </c>
      <c r="D59" s="70">
        <f t="shared" si="3"/>
        <v>20000</v>
      </c>
      <c r="E59" s="273">
        <f t="shared" si="1"/>
        <v>0</v>
      </c>
      <c r="F59" s="70">
        <f>F60</f>
        <v>20000</v>
      </c>
    </row>
    <row r="60" spans="1:6" ht="12.75">
      <c r="A60" s="185">
        <v>38</v>
      </c>
      <c r="B60" s="66" t="s">
        <v>168</v>
      </c>
      <c r="C60" s="273">
        <f t="shared" si="3"/>
        <v>0</v>
      </c>
      <c r="D60" s="70">
        <f t="shared" si="3"/>
        <v>20000</v>
      </c>
      <c r="E60" s="273">
        <f t="shared" si="1"/>
        <v>0</v>
      </c>
      <c r="F60" s="70">
        <f>F61</f>
        <v>20000</v>
      </c>
    </row>
    <row r="61" spans="1:6" ht="12.75">
      <c r="A61" s="186">
        <v>3831</v>
      </c>
      <c r="B61" s="56" t="s">
        <v>169</v>
      </c>
      <c r="C61" s="274">
        <v>0</v>
      </c>
      <c r="D61" s="50">
        <v>20000</v>
      </c>
      <c r="E61" s="274">
        <f t="shared" si="1"/>
        <v>0</v>
      </c>
      <c r="F61" s="50">
        <v>20000</v>
      </c>
    </row>
    <row r="62" spans="1:6" ht="15.75" customHeight="1">
      <c r="A62" s="188" t="s">
        <v>107</v>
      </c>
      <c r="B62" s="80" t="s">
        <v>108</v>
      </c>
      <c r="C62" s="337">
        <f>C63</f>
        <v>738282</v>
      </c>
      <c r="D62" s="79">
        <f>D63</f>
        <v>7498000</v>
      </c>
      <c r="E62" s="275">
        <f t="shared" si="1"/>
        <v>-1083500</v>
      </c>
      <c r="F62" s="79">
        <f>F63</f>
        <v>6414500</v>
      </c>
    </row>
    <row r="63" spans="1:6" ht="17.25" customHeight="1">
      <c r="A63" s="189" t="s">
        <v>109</v>
      </c>
      <c r="B63" s="62"/>
      <c r="C63" s="337">
        <f>C64+C97</f>
        <v>738282</v>
      </c>
      <c r="D63" s="79">
        <f>D64+D97</f>
        <v>7498000</v>
      </c>
      <c r="E63" s="337">
        <f t="shared" si="1"/>
        <v>-1083500</v>
      </c>
      <c r="F63" s="79">
        <f>F64+F97</f>
        <v>6414500</v>
      </c>
    </row>
    <row r="64" spans="1:6" ht="21" customHeight="1">
      <c r="A64" s="424" t="s">
        <v>111</v>
      </c>
      <c r="B64" s="425"/>
      <c r="C64" s="303">
        <f>C65+C75+C79+C88+C93</f>
        <v>423004</v>
      </c>
      <c r="D64" s="71">
        <f>D65+D75+D79+D88+D93</f>
        <v>1229000</v>
      </c>
      <c r="E64" s="303">
        <f t="shared" si="1"/>
        <v>186500</v>
      </c>
      <c r="F64" s="71">
        <f>F65+F75+F79+F88+F93</f>
        <v>1415500</v>
      </c>
    </row>
    <row r="65" spans="1:6" ht="16.5" customHeight="1">
      <c r="A65" s="187" t="s">
        <v>186</v>
      </c>
      <c r="B65" s="55"/>
      <c r="C65" s="297">
        <f aca="true" t="shared" si="4" ref="C65:F66">C66</f>
        <v>122699</v>
      </c>
      <c r="D65" s="69">
        <f>D66</f>
        <v>405000</v>
      </c>
      <c r="E65" s="297">
        <f t="shared" si="1"/>
        <v>25500</v>
      </c>
      <c r="F65" s="69">
        <f>F66</f>
        <v>430500</v>
      </c>
    </row>
    <row r="66" spans="1:6" ht="12.75">
      <c r="A66" s="185">
        <v>3</v>
      </c>
      <c r="B66" s="66" t="s">
        <v>94</v>
      </c>
      <c r="C66" s="273">
        <f t="shared" si="4"/>
        <v>122699</v>
      </c>
      <c r="D66" s="70">
        <f t="shared" si="4"/>
        <v>405000</v>
      </c>
      <c r="E66" s="273">
        <f t="shared" si="1"/>
        <v>25500</v>
      </c>
      <c r="F66" s="70">
        <f t="shared" si="4"/>
        <v>430500</v>
      </c>
    </row>
    <row r="67" spans="1:6" ht="12.75">
      <c r="A67" s="185">
        <v>32</v>
      </c>
      <c r="B67" s="66" t="s">
        <v>41</v>
      </c>
      <c r="C67" s="273">
        <f>C68+C69+C70+C71+C72+C73</f>
        <v>122699</v>
      </c>
      <c r="D67" s="70">
        <f>SUM(D68:D74)</f>
        <v>405000</v>
      </c>
      <c r="E67" s="273">
        <f t="shared" si="1"/>
        <v>25500</v>
      </c>
      <c r="F67" s="70">
        <f>SUM(F68:F74)</f>
        <v>430500</v>
      </c>
    </row>
    <row r="68" spans="1:6" ht="13.5" customHeight="1">
      <c r="A68" s="186">
        <v>3234</v>
      </c>
      <c r="B68" s="56" t="s">
        <v>221</v>
      </c>
      <c r="C68" s="274">
        <v>0</v>
      </c>
      <c r="D68" s="50">
        <v>180000</v>
      </c>
      <c r="E68" s="274">
        <f aca="true" t="shared" si="5" ref="E68:E138">F68-D68</f>
        <v>20000</v>
      </c>
      <c r="F68" s="50">
        <v>200000</v>
      </c>
    </row>
    <row r="69" spans="1:6" ht="15" customHeight="1">
      <c r="A69" s="186">
        <v>3234</v>
      </c>
      <c r="B69" s="56" t="s">
        <v>225</v>
      </c>
      <c r="C69" s="274">
        <v>28220</v>
      </c>
      <c r="D69" s="50">
        <v>40000</v>
      </c>
      <c r="E69" s="274">
        <f t="shared" si="5"/>
        <v>0</v>
      </c>
      <c r="F69" s="50">
        <v>40000</v>
      </c>
    </row>
    <row r="70" spans="1:6" ht="14.25" customHeight="1">
      <c r="A70" s="186">
        <v>3234</v>
      </c>
      <c r="B70" s="56" t="s">
        <v>212</v>
      </c>
      <c r="C70" s="274">
        <v>17500</v>
      </c>
      <c r="D70" s="50">
        <v>20000</v>
      </c>
      <c r="E70" s="274">
        <f t="shared" si="5"/>
        <v>-2500</v>
      </c>
      <c r="F70" s="50">
        <v>17500</v>
      </c>
    </row>
    <row r="71" spans="1:6" ht="14.25" customHeight="1">
      <c r="A71" s="186">
        <v>3234</v>
      </c>
      <c r="B71" s="56" t="s">
        <v>310</v>
      </c>
      <c r="C71" s="274">
        <v>0</v>
      </c>
      <c r="D71" s="50">
        <v>20000</v>
      </c>
      <c r="E71" s="274">
        <f t="shared" si="5"/>
        <v>0</v>
      </c>
      <c r="F71" s="50">
        <v>20000</v>
      </c>
    </row>
    <row r="72" spans="1:6" ht="14.25" customHeight="1">
      <c r="A72" s="186">
        <v>3234</v>
      </c>
      <c r="B72" s="56" t="s">
        <v>312</v>
      </c>
      <c r="C72" s="274">
        <v>76979</v>
      </c>
      <c r="D72" s="50">
        <v>85000</v>
      </c>
      <c r="E72" s="274">
        <f t="shared" si="5"/>
        <v>-8000</v>
      </c>
      <c r="F72" s="50">
        <v>77000</v>
      </c>
    </row>
    <row r="73" spans="1:6" ht="14.25" customHeight="1">
      <c r="A73" s="186">
        <v>3234</v>
      </c>
      <c r="B73" s="56" t="s">
        <v>314</v>
      </c>
      <c r="C73" s="274">
        <v>0</v>
      </c>
      <c r="D73" s="50">
        <v>60000</v>
      </c>
      <c r="E73" s="274">
        <f t="shared" si="5"/>
        <v>0</v>
      </c>
      <c r="F73" s="50">
        <v>60000</v>
      </c>
    </row>
    <row r="74" spans="1:6" ht="14.25" customHeight="1">
      <c r="A74" s="186">
        <v>3234</v>
      </c>
      <c r="B74" s="56" t="s">
        <v>365</v>
      </c>
      <c r="C74" s="274">
        <v>0</v>
      </c>
      <c r="D74" s="50">
        <v>0</v>
      </c>
      <c r="E74" s="274">
        <f t="shared" si="5"/>
        <v>16000</v>
      </c>
      <c r="F74" s="50">
        <v>16000</v>
      </c>
    </row>
    <row r="75" spans="1:6" ht="12.75">
      <c r="A75" s="187" t="s">
        <v>226</v>
      </c>
      <c r="B75" s="57"/>
      <c r="C75" s="276">
        <f aca="true" t="shared" si="6" ref="C75:D77">C76</f>
        <v>189749</v>
      </c>
      <c r="D75" s="69">
        <f t="shared" si="6"/>
        <v>190000</v>
      </c>
      <c r="E75" s="276">
        <f t="shared" si="5"/>
        <v>30000</v>
      </c>
      <c r="F75" s="69">
        <f>F76</f>
        <v>220000</v>
      </c>
    </row>
    <row r="76" spans="1:6" ht="12.75">
      <c r="A76" s="185">
        <v>3</v>
      </c>
      <c r="B76" s="66" t="s">
        <v>94</v>
      </c>
      <c r="C76" s="273">
        <f t="shared" si="6"/>
        <v>189749</v>
      </c>
      <c r="D76" s="70">
        <f t="shared" si="6"/>
        <v>190000</v>
      </c>
      <c r="E76" s="273">
        <f t="shared" si="5"/>
        <v>30000</v>
      </c>
      <c r="F76" s="70">
        <f>F77</f>
        <v>220000</v>
      </c>
    </row>
    <row r="77" spans="1:6" ht="12.75">
      <c r="A77" s="185">
        <v>32</v>
      </c>
      <c r="B77" s="66" t="s">
        <v>41</v>
      </c>
      <c r="C77" s="273">
        <f t="shared" si="6"/>
        <v>189749</v>
      </c>
      <c r="D77" s="70">
        <f t="shared" si="6"/>
        <v>190000</v>
      </c>
      <c r="E77" s="273">
        <f t="shared" si="5"/>
        <v>30000</v>
      </c>
      <c r="F77" s="70">
        <f>F78</f>
        <v>220000</v>
      </c>
    </row>
    <row r="78" spans="1:6" ht="12.75">
      <c r="A78" s="186">
        <v>3234</v>
      </c>
      <c r="B78" s="56" t="s">
        <v>71</v>
      </c>
      <c r="C78" s="274">
        <v>189749</v>
      </c>
      <c r="D78" s="50">
        <v>190000</v>
      </c>
      <c r="E78" s="274">
        <f t="shared" si="5"/>
        <v>30000</v>
      </c>
      <c r="F78" s="50">
        <v>220000</v>
      </c>
    </row>
    <row r="79" spans="1:6" ht="12.75">
      <c r="A79" s="187" t="s">
        <v>227</v>
      </c>
      <c r="B79" s="57"/>
      <c r="C79" s="276">
        <f aca="true" t="shared" si="7" ref="C79:F80">C80</f>
        <v>18000</v>
      </c>
      <c r="D79" s="69">
        <f>D80</f>
        <v>250000</v>
      </c>
      <c r="E79" s="276">
        <f t="shared" si="5"/>
        <v>131000</v>
      </c>
      <c r="F79" s="69">
        <f>F80</f>
        <v>381000</v>
      </c>
    </row>
    <row r="80" spans="1:6" ht="12.75">
      <c r="A80" s="185">
        <v>3</v>
      </c>
      <c r="B80" s="66" t="s">
        <v>94</v>
      </c>
      <c r="C80" s="273">
        <f t="shared" si="7"/>
        <v>18000</v>
      </c>
      <c r="D80" s="70">
        <f t="shared" si="7"/>
        <v>250000</v>
      </c>
      <c r="E80" s="273">
        <f t="shared" si="5"/>
        <v>131000</v>
      </c>
      <c r="F80" s="70">
        <f t="shared" si="7"/>
        <v>381000</v>
      </c>
    </row>
    <row r="81" spans="1:6" ht="12.75">
      <c r="A81" s="185">
        <v>32</v>
      </c>
      <c r="B81" s="66" t="s">
        <v>41</v>
      </c>
      <c r="C81" s="273">
        <f>SUM(C82:C87)</f>
        <v>18000</v>
      </c>
      <c r="D81" s="70">
        <f>SUM(D82:D87)</f>
        <v>250000</v>
      </c>
      <c r="E81" s="273">
        <f t="shared" si="5"/>
        <v>131000</v>
      </c>
      <c r="F81" s="70">
        <f>SUM(F82:F87)</f>
        <v>381000</v>
      </c>
    </row>
    <row r="82" spans="1:6" ht="13.5" customHeight="1">
      <c r="A82" s="186">
        <v>3234</v>
      </c>
      <c r="B82" s="56" t="s">
        <v>228</v>
      </c>
      <c r="C82" s="274">
        <v>0</v>
      </c>
      <c r="D82" s="50">
        <v>100000</v>
      </c>
      <c r="E82" s="274">
        <f t="shared" si="5"/>
        <v>0</v>
      </c>
      <c r="F82" s="50">
        <v>100000</v>
      </c>
    </row>
    <row r="83" spans="1:6" ht="15" customHeight="1">
      <c r="A83" s="186">
        <v>3234</v>
      </c>
      <c r="B83" s="56" t="s">
        <v>229</v>
      </c>
      <c r="C83" s="274">
        <v>18000</v>
      </c>
      <c r="D83" s="50">
        <v>20000</v>
      </c>
      <c r="E83" s="274">
        <f t="shared" si="5"/>
        <v>20000</v>
      </c>
      <c r="F83" s="50">
        <v>40000</v>
      </c>
    </row>
    <row r="84" spans="1:6" ht="12.75" customHeight="1">
      <c r="A84" s="186">
        <v>3234</v>
      </c>
      <c r="B84" s="56" t="s">
        <v>253</v>
      </c>
      <c r="C84" s="274">
        <v>0</v>
      </c>
      <c r="D84" s="50">
        <v>70000</v>
      </c>
      <c r="E84" s="274">
        <f t="shared" si="5"/>
        <v>0</v>
      </c>
      <c r="F84" s="50">
        <v>70000</v>
      </c>
    </row>
    <row r="85" spans="1:6" ht="12.75" customHeight="1">
      <c r="A85" s="186">
        <v>3234</v>
      </c>
      <c r="B85" s="56" t="s">
        <v>311</v>
      </c>
      <c r="C85" s="274">
        <v>0</v>
      </c>
      <c r="D85" s="50">
        <v>60000</v>
      </c>
      <c r="E85" s="274">
        <f t="shared" si="5"/>
        <v>0</v>
      </c>
      <c r="F85" s="50">
        <v>60000</v>
      </c>
    </row>
    <row r="86" spans="1:6" ht="12.75" customHeight="1">
      <c r="A86" s="186">
        <v>3234</v>
      </c>
      <c r="B86" s="56" t="s">
        <v>366</v>
      </c>
      <c r="C86" s="274">
        <v>0</v>
      </c>
      <c r="D86" s="50">
        <v>0</v>
      </c>
      <c r="E86" s="274">
        <f t="shared" si="5"/>
        <v>44000</v>
      </c>
      <c r="F86" s="50">
        <v>44000</v>
      </c>
    </row>
    <row r="87" spans="1:6" ht="12.75" customHeight="1">
      <c r="A87" s="186">
        <v>3234</v>
      </c>
      <c r="B87" s="56" t="s">
        <v>367</v>
      </c>
      <c r="C87" s="274">
        <v>0</v>
      </c>
      <c r="D87" s="50">
        <v>0</v>
      </c>
      <c r="E87" s="274">
        <f t="shared" si="5"/>
        <v>67000</v>
      </c>
      <c r="F87" s="50">
        <v>67000</v>
      </c>
    </row>
    <row r="88" spans="1:6" ht="12.75">
      <c r="A88" s="187" t="s">
        <v>112</v>
      </c>
      <c r="B88" s="55"/>
      <c r="C88" s="297">
        <f aca="true" t="shared" si="8" ref="C88:F89">C89</f>
        <v>92556</v>
      </c>
      <c r="D88" s="69">
        <f>D89</f>
        <v>284000</v>
      </c>
      <c r="E88" s="297">
        <f t="shared" si="5"/>
        <v>0</v>
      </c>
      <c r="F88" s="69">
        <f>F89</f>
        <v>284000</v>
      </c>
    </row>
    <row r="89" spans="1:6" ht="12.75">
      <c r="A89" s="185">
        <v>3</v>
      </c>
      <c r="B89" s="66" t="s">
        <v>94</v>
      </c>
      <c r="C89" s="273">
        <f t="shared" si="8"/>
        <v>92556</v>
      </c>
      <c r="D89" s="70">
        <f t="shared" si="8"/>
        <v>284000</v>
      </c>
      <c r="E89" s="273">
        <f t="shared" si="5"/>
        <v>0</v>
      </c>
      <c r="F89" s="70">
        <f t="shared" si="8"/>
        <v>284000</v>
      </c>
    </row>
    <row r="90" spans="1:6" ht="12.75">
      <c r="A90" s="185">
        <v>32</v>
      </c>
      <c r="B90" s="66" t="s">
        <v>41</v>
      </c>
      <c r="C90" s="273">
        <f>SUM(C91:C92)</f>
        <v>92556</v>
      </c>
      <c r="D90" s="70">
        <f>D91+D92</f>
        <v>284000</v>
      </c>
      <c r="E90" s="273">
        <f t="shared" si="5"/>
        <v>0</v>
      </c>
      <c r="F90" s="70">
        <f>F91+F92</f>
        <v>284000</v>
      </c>
    </row>
    <row r="91" spans="1:6" ht="12.75" customHeight="1">
      <c r="A91" s="186">
        <v>3223</v>
      </c>
      <c r="B91" s="56" t="s">
        <v>231</v>
      </c>
      <c r="C91" s="274">
        <v>48327</v>
      </c>
      <c r="D91" s="50">
        <v>200000</v>
      </c>
      <c r="E91" s="274">
        <f t="shared" si="5"/>
        <v>0</v>
      </c>
      <c r="F91" s="50">
        <v>200000</v>
      </c>
    </row>
    <row r="92" spans="1:6" ht="13.5" customHeight="1">
      <c r="A92" s="186">
        <v>3234</v>
      </c>
      <c r="B92" s="56" t="s">
        <v>222</v>
      </c>
      <c r="C92" s="274">
        <v>44229</v>
      </c>
      <c r="D92" s="50">
        <v>84000</v>
      </c>
      <c r="E92" s="274">
        <f t="shared" si="5"/>
        <v>0</v>
      </c>
      <c r="F92" s="50">
        <v>84000</v>
      </c>
    </row>
    <row r="93" spans="1:6" ht="12" customHeight="1">
      <c r="A93" s="187" t="s">
        <v>261</v>
      </c>
      <c r="B93" s="109"/>
      <c r="C93" s="276">
        <f aca="true" t="shared" si="9" ref="C93:F94">C94</f>
        <v>0</v>
      </c>
      <c r="D93" s="69">
        <f>D95</f>
        <v>100000</v>
      </c>
      <c r="E93" s="276">
        <f t="shared" si="5"/>
        <v>0</v>
      </c>
      <c r="F93" s="69">
        <f>F95</f>
        <v>100000</v>
      </c>
    </row>
    <row r="94" spans="1:6" ht="12.75">
      <c r="A94" s="185">
        <v>3</v>
      </c>
      <c r="B94" s="106" t="s">
        <v>94</v>
      </c>
      <c r="C94" s="273">
        <f t="shared" si="9"/>
        <v>0</v>
      </c>
      <c r="D94" s="70">
        <f t="shared" si="9"/>
        <v>100000</v>
      </c>
      <c r="E94" s="273">
        <f t="shared" si="5"/>
        <v>0</v>
      </c>
      <c r="F94" s="70">
        <f t="shared" si="9"/>
        <v>100000</v>
      </c>
    </row>
    <row r="95" spans="1:6" ht="12.75">
      <c r="A95" s="185">
        <v>32</v>
      </c>
      <c r="B95" s="108" t="s">
        <v>41</v>
      </c>
      <c r="C95" s="328">
        <f>C96</f>
        <v>0</v>
      </c>
      <c r="D95" s="70">
        <f>D96</f>
        <v>100000</v>
      </c>
      <c r="E95" s="328">
        <f t="shared" si="5"/>
        <v>0</v>
      </c>
      <c r="F95" s="70">
        <f>F96</f>
        <v>100000</v>
      </c>
    </row>
    <row r="96" spans="1:6" ht="13.5" customHeight="1">
      <c r="A96" s="186">
        <v>3234</v>
      </c>
      <c r="B96" s="56" t="s">
        <v>313</v>
      </c>
      <c r="C96" s="274"/>
      <c r="D96" s="50">
        <v>100000</v>
      </c>
      <c r="E96" s="274">
        <f t="shared" si="5"/>
        <v>0</v>
      </c>
      <c r="F96" s="50">
        <v>100000</v>
      </c>
    </row>
    <row r="97" spans="1:6" ht="12.75">
      <c r="A97" s="190" t="s">
        <v>223</v>
      </c>
      <c r="B97" s="101"/>
      <c r="C97" s="302">
        <f>C98+C102+C106+C110+C114+C118+C123</f>
        <v>315278</v>
      </c>
      <c r="D97" s="71">
        <f>D98+D102+D106+D110+D114+D118+D123+D127</f>
        <v>6269000</v>
      </c>
      <c r="E97" s="302">
        <f t="shared" si="5"/>
        <v>-1270000</v>
      </c>
      <c r="F97" s="71">
        <f>F98+F102+F106+F110+F114+F118+F123+F127</f>
        <v>4999000</v>
      </c>
    </row>
    <row r="98" spans="1:6" ht="12.75">
      <c r="A98" s="179" t="s">
        <v>224</v>
      </c>
      <c r="B98" s="59"/>
      <c r="C98" s="298">
        <f aca="true" t="shared" si="10" ref="C98:D100">C99</f>
        <v>277583</v>
      </c>
      <c r="D98" s="69">
        <f t="shared" si="10"/>
        <v>3859000</v>
      </c>
      <c r="E98" s="298">
        <f t="shared" si="5"/>
        <v>-1178000</v>
      </c>
      <c r="F98" s="69">
        <f>F99</f>
        <v>2681000</v>
      </c>
    </row>
    <row r="99" spans="1:6" ht="15.75" customHeight="1">
      <c r="A99" s="180">
        <v>4</v>
      </c>
      <c r="B99" s="65" t="s">
        <v>113</v>
      </c>
      <c r="C99" s="268">
        <f t="shared" si="10"/>
        <v>277583</v>
      </c>
      <c r="D99" s="68">
        <f t="shared" si="10"/>
        <v>3859000</v>
      </c>
      <c r="E99" s="268">
        <f t="shared" si="5"/>
        <v>-1178000</v>
      </c>
      <c r="F99" s="68">
        <f>F100</f>
        <v>2681000</v>
      </c>
    </row>
    <row r="100" spans="1:6" ht="23.25" customHeight="1">
      <c r="A100" s="180">
        <v>42</v>
      </c>
      <c r="B100" s="66" t="s">
        <v>114</v>
      </c>
      <c r="C100" s="273">
        <f t="shared" si="10"/>
        <v>277583</v>
      </c>
      <c r="D100" s="68">
        <f t="shared" si="10"/>
        <v>3859000</v>
      </c>
      <c r="E100" s="273">
        <f t="shared" si="5"/>
        <v>-1178000</v>
      </c>
      <c r="F100" s="68">
        <f>F101</f>
        <v>2681000</v>
      </c>
    </row>
    <row r="101" spans="1:6" ht="14.25" customHeight="1">
      <c r="A101" s="181">
        <v>4213</v>
      </c>
      <c r="B101" s="54" t="s">
        <v>315</v>
      </c>
      <c r="C101" s="269">
        <v>277583</v>
      </c>
      <c r="D101" s="50">
        <v>3859000</v>
      </c>
      <c r="E101" s="269">
        <f t="shared" si="5"/>
        <v>-1178000</v>
      </c>
      <c r="F101" s="50">
        <v>2681000</v>
      </c>
    </row>
    <row r="102" spans="1:6" ht="15" customHeight="1">
      <c r="A102" s="191" t="s">
        <v>250</v>
      </c>
      <c r="B102" s="103"/>
      <c r="C102" s="325">
        <f aca="true" t="shared" si="11" ref="C102:F103">C103</f>
        <v>0</v>
      </c>
      <c r="D102" s="262">
        <f t="shared" si="11"/>
        <v>1450000</v>
      </c>
      <c r="E102" s="325">
        <f t="shared" si="5"/>
        <v>-150000</v>
      </c>
      <c r="F102" s="262">
        <f t="shared" si="11"/>
        <v>1300000</v>
      </c>
    </row>
    <row r="103" spans="1:6" ht="15" customHeight="1">
      <c r="A103" s="180">
        <v>4</v>
      </c>
      <c r="B103" s="105" t="s">
        <v>113</v>
      </c>
      <c r="C103" s="268">
        <f t="shared" si="11"/>
        <v>0</v>
      </c>
      <c r="D103" s="68">
        <f t="shared" si="11"/>
        <v>1450000</v>
      </c>
      <c r="E103" s="268">
        <f t="shared" si="5"/>
        <v>-150000</v>
      </c>
      <c r="F103" s="68">
        <f t="shared" si="11"/>
        <v>1300000</v>
      </c>
    </row>
    <row r="104" spans="1:6" ht="15" customHeight="1">
      <c r="A104" s="180">
        <v>42</v>
      </c>
      <c r="B104" s="104" t="s">
        <v>182</v>
      </c>
      <c r="C104" s="277">
        <f>C105</f>
        <v>0</v>
      </c>
      <c r="D104" s="68">
        <f>D105</f>
        <v>1450000</v>
      </c>
      <c r="E104" s="277">
        <f t="shared" si="5"/>
        <v>-150000</v>
      </c>
      <c r="F104" s="68">
        <f>F105</f>
        <v>1300000</v>
      </c>
    </row>
    <row r="105" spans="1:6" ht="15" customHeight="1">
      <c r="A105" s="181">
        <v>4212</v>
      </c>
      <c r="B105" s="208" t="s">
        <v>353</v>
      </c>
      <c r="C105" s="278">
        <v>0</v>
      </c>
      <c r="D105" s="50">
        <v>1450000</v>
      </c>
      <c r="E105" s="278">
        <f t="shared" si="5"/>
        <v>-150000</v>
      </c>
      <c r="F105" s="50">
        <v>1300000</v>
      </c>
    </row>
    <row r="106" spans="1:6" ht="15" customHeight="1">
      <c r="A106" s="209" t="s">
        <v>285</v>
      </c>
      <c r="B106" s="210" t="s">
        <v>354</v>
      </c>
      <c r="C106" s="301">
        <f aca="true" t="shared" si="12" ref="C106:F107">C107</f>
        <v>0</v>
      </c>
      <c r="D106" s="73">
        <f t="shared" si="12"/>
        <v>0</v>
      </c>
      <c r="E106" s="301">
        <f t="shared" si="5"/>
        <v>0</v>
      </c>
      <c r="F106" s="73">
        <f t="shared" si="12"/>
        <v>0</v>
      </c>
    </row>
    <row r="107" spans="1:6" ht="15" customHeight="1">
      <c r="A107" s="212">
        <v>4</v>
      </c>
      <c r="B107" s="213" t="s">
        <v>113</v>
      </c>
      <c r="C107" s="279">
        <f t="shared" si="12"/>
        <v>0</v>
      </c>
      <c r="D107" s="295">
        <f t="shared" si="12"/>
        <v>0</v>
      </c>
      <c r="E107" s="279">
        <f t="shared" si="5"/>
        <v>0</v>
      </c>
      <c r="F107" s="295">
        <f t="shared" si="12"/>
        <v>0</v>
      </c>
    </row>
    <row r="108" spans="1:6" ht="15" customHeight="1">
      <c r="A108" s="212">
        <v>42</v>
      </c>
      <c r="B108" s="213" t="s">
        <v>265</v>
      </c>
      <c r="C108" s="279">
        <f>C109</f>
        <v>0</v>
      </c>
      <c r="D108" s="295">
        <f>D109</f>
        <v>0</v>
      </c>
      <c r="E108" s="279">
        <f t="shared" si="5"/>
        <v>0</v>
      </c>
      <c r="F108" s="295">
        <f>F109</f>
        <v>0</v>
      </c>
    </row>
    <row r="109" spans="1:6" ht="15" customHeight="1">
      <c r="A109" s="181">
        <v>4214</v>
      </c>
      <c r="B109" s="208" t="s">
        <v>286</v>
      </c>
      <c r="C109" s="278"/>
      <c r="D109" s="50">
        <v>0</v>
      </c>
      <c r="E109" s="278">
        <f t="shared" si="5"/>
        <v>0</v>
      </c>
      <c r="F109" s="50">
        <v>0</v>
      </c>
    </row>
    <row r="110" spans="1:6" ht="15" customHeight="1">
      <c r="A110" s="214" t="s">
        <v>320</v>
      </c>
      <c r="B110" s="210"/>
      <c r="C110" s="301">
        <f aca="true" t="shared" si="13" ref="C110:D112">C111</f>
        <v>0</v>
      </c>
      <c r="D110" s="73">
        <f t="shared" si="13"/>
        <v>200000</v>
      </c>
      <c r="E110" s="301">
        <f t="shared" si="5"/>
        <v>50000</v>
      </c>
      <c r="F110" s="73">
        <f>F111</f>
        <v>250000</v>
      </c>
    </row>
    <row r="111" spans="1:6" ht="15" customHeight="1">
      <c r="A111" s="212">
        <v>4</v>
      </c>
      <c r="B111" s="211" t="s">
        <v>266</v>
      </c>
      <c r="C111" s="329">
        <f t="shared" si="13"/>
        <v>0</v>
      </c>
      <c r="D111" s="295">
        <f t="shared" si="13"/>
        <v>200000</v>
      </c>
      <c r="E111" s="329">
        <f t="shared" si="5"/>
        <v>50000</v>
      </c>
      <c r="F111" s="295">
        <f>F112</f>
        <v>250000</v>
      </c>
    </row>
    <row r="112" spans="1:6" ht="15" customHeight="1">
      <c r="A112" s="212">
        <v>42</v>
      </c>
      <c r="B112" s="213" t="s">
        <v>267</v>
      </c>
      <c r="C112" s="329">
        <f t="shared" si="13"/>
        <v>0</v>
      </c>
      <c r="D112" s="295">
        <f t="shared" si="13"/>
        <v>200000</v>
      </c>
      <c r="E112" s="329">
        <f t="shared" si="5"/>
        <v>50000</v>
      </c>
      <c r="F112" s="295">
        <f>F113</f>
        <v>250000</v>
      </c>
    </row>
    <row r="113" spans="1:6" ht="15" customHeight="1">
      <c r="A113" s="181">
        <v>4214</v>
      </c>
      <c r="B113" s="208" t="s">
        <v>268</v>
      </c>
      <c r="C113" s="278">
        <v>0</v>
      </c>
      <c r="D113" s="50">
        <v>200000</v>
      </c>
      <c r="E113" s="278">
        <f t="shared" si="5"/>
        <v>50000</v>
      </c>
      <c r="F113" s="50">
        <v>250000</v>
      </c>
    </row>
    <row r="114" spans="1:6" ht="15" customHeight="1">
      <c r="A114" s="214" t="s">
        <v>275</v>
      </c>
      <c r="B114" s="120"/>
      <c r="C114" s="298">
        <f aca="true" t="shared" si="14" ref="C114:F115">C115</f>
        <v>37695</v>
      </c>
      <c r="D114" s="299">
        <f t="shared" si="14"/>
        <v>80000</v>
      </c>
      <c r="E114" s="298">
        <f t="shared" si="14"/>
        <v>-42000</v>
      </c>
      <c r="F114" s="299">
        <f t="shared" si="14"/>
        <v>38000</v>
      </c>
    </row>
    <row r="115" spans="1:6" ht="15" customHeight="1">
      <c r="A115" s="212">
        <v>4</v>
      </c>
      <c r="B115" s="105" t="s">
        <v>113</v>
      </c>
      <c r="C115" s="375">
        <f t="shared" si="14"/>
        <v>37695</v>
      </c>
      <c r="D115" s="295">
        <f t="shared" si="14"/>
        <v>80000</v>
      </c>
      <c r="E115" s="375">
        <f t="shared" si="14"/>
        <v>-42000</v>
      </c>
      <c r="F115" s="295">
        <f t="shared" si="14"/>
        <v>38000</v>
      </c>
    </row>
    <row r="116" spans="1:6" ht="15" customHeight="1">
      <c r="A116" s="212">
        <v>42</v>
      </c>
      <c r="B116" s="105" t="s">
        <v>349</v>
      </c>
      <c r="C116" s="375">
        <f>C117</f>
        <v>37695</v>
      </c>
      <c r="D116" s="295">
        <f>D117</f>
        <v>80000</v>
      </c>
      <c r="E116" s="375">
        <f>E117</f>
        <v>-42000</v>
      </c>
      <c r="F116" s="295">
        <f>F117</f>
        <v>38000</v>
      </c>
    </row>
    <row r="117" spans="1:6" ht="15" customHeight="1">
      <c r="A117" s="181">
        <v>4214</v>
      </c>
      <c r="B117" s="110" t="s">
        <v>276</v>
      </c>
      <c r="C117" s="269">
        <v>37695</v>
      </c>
      <c r="D117" s="50">
        <v>80000</v>
      </c>
      <c r="E117" s="269">
        <f t="shared" si="5"/>
        <v>-42000</v>
      </c>
      <c r="F117" s="50">
        <v>38000</v>
      </c>
    </row>
    <row r="118" spans="1:6" ht="15" customHeight="1">
      <c r="A118" s="214" t="s">
        <v>308</v>
      </c>
      <c r="B118" s="120"/>
      <c r="C118" s="298">
        <f aca="true" t="shared" si="15" ref="C118:F119">C119</f>
        <v>0</v>
      </c>
      <c r="D118" s="299">
        <f t="shared" si="15"/>
        <v>470000</v>
      </c>
      <c r="E118" s="298">
        <f t="shared" si="5"/>
        <v>0</v>
      </c>
      <c r="F118" s="299">
        <f t="shared" si="15"/>
        <v>470000</v>
      </c>
    </row>
    <row r="119" spans="1:6" ht="15" customHeight="1">
      <c r="A119" s="212">
        <v>4</v>
      </c>
      <c r="B119" s="105" t="s">
        <v>113</v>
      </c>
      <c r="C119" s="268">
        <f t="shared" si="15"/>
        <v>0</v>
      </c>
      <c r="D119" s="295">
        <f t="shared" si="15"/>
        <v>470000</v>
      </c>
      <c r="E119" s="268">
        <f t="shared" si="5"/>
        <v>0</v>
      </c>
      <c r="F119" s="295">
        <f t="shared" si="15"/>
        <v>470000</v>
      </c>
    </row>
    <row r="120" spans="1:6" ht="15" customHeight="1">
      <c r="A120" s="212">
        <v>42</v>
      </c>
      <c r="B120" s="219" t="s">
        <v>265</v>
      </c>
      <c r="C120" s="375">
        <f>C121+C122</f>
        <v>0</v>
      </c>
      <c r="D120" s="295">
        <f>D121+D122</f>
        <v>470000</v>
      </c>
      <c r="E120" s="375">
        <f t="shared" si="5"/>
        <v>0</v>
      </c>
      <c r="F120" s="295">
        <f>F121+F122</f>
        <v>470000</v>
      </c>
    </row>
    <row r="121" spans="1:6" ht="15" customHeight="1">
      <c r="A121" s="181">
        <v>4212</v>
      </c>
      <c r="B121" s="110" t="s">
        <v>295</v>
      </c>
      <c r="C121" s="269">
        <v>0</v>
      </c>
      <c r="D121" s="50">
        <v>260000</v>
      </c>
      <c r="E121" s="269">
        <f t="shared" si="5"/>
        <v>0</v>
      </c>
      <c r="F121" s="50">
        <v>260000</v>
      </c>
    </row>
    <row r="122" spans="1:6" ht="15" customHeight="1">
      <c r="A122" s="181">
        <v>4212</v>
      </c>
      <c r="B122" s="110" t="s">
        <v>307</v>
      </c>
      <c r="C122" s="269"/>
      <c r="D122" s="50">
        <v>210000</v>
      </c>
      <c r="E122" s="269">
        <f t="shared" si="5"/>
        <v>0</v>
      </c>
      <c r="F122" s="50">
        <v>210000</v>
      </c>
    </row>
    <row r="123" spans="1:6" s="11" customFormat="1" ht="15" customHeight="1">
      <c r="A123" s="214" t="s">
        <v>316</v>
      </c>
      <c r="B123" s="120"/>
      <c r="C123" s="298">
        <f aca="true" t="shared" si="16" ref="C123:F125">C124</f>
        <v>0</v>
      </c>
      <c r="D123" s="299">
        <f t="shared" si="16"/>
        <v>210000</v>
      </c>
      <c r="E123" s="298">
        <f t="shared" si="5"/>
        <v>-210000</v>
      </c>
      <c r="F123" s="299">
        <f t="shared" si="16"/>
        <v>0</v>
      </c>
    </row>
    <row r="124" spans="1:6" ht="15" customHeight="1">
      <c r="A124" s="212">
        <v>4</v>
      </c>
      <c r="B124" s="105" t="s">
        <v>113</v>
      </c>
      <c r="C124" s="375">
        <f t="shared" si="16"/>
        <v>0</v>
      </c>
      <c r="D124" s="295">
        <f t="shared" si="16"/>
        <v>210000</v>
      </c>
      <c r="E124" s="375">
        <f t="shared" si="5"/>
        <v>-210000</v>
      </c>
      <c r="F124" s="295">
        <f t="shared" si="16"/>
        <v>0</v>
      </c>
    </row>
    <row r="125" spans="1:6" ht="15" customHeight="1">
      <c r="A125" s="192">
        <v>42</v>
      </c>
      <c r="B125" s="105" t="s">
        <v>292</v>
      </c>
      <c r="C125" s="375">
        <f t="shared" si="16"/>
        <v>0</v>
      </c>
      <c r="D125" s="295">
        <f t="shared" si="16"/>
        <v>210000</v>
      </c>
      <c r="E125" s="375">
        <f t="shared" si="5"/>
        <v>-210000</v>
      </c>
      <c r="F125" s="295">
        <f t="shared" si="16"/>
        <v>0</v>
      </c>
    </row>
    <row r="126" spans="1:6" ht="15" customHeight="1">
      <c r="A126" s="181">
        <v>4212</v>
      </c>
      <c r="B126" s="110" t="s">
        <v>309</v>
      </c>
      <c r="C126" s="269">
        <v>0</v>
      </c>
      <c r="D126" s="50">
        <v>210000</v>
      </c>
      <c r="E126" s="269">
        <f t="shared" si="5"/>
        <v>-210000</v>
      </c>
      <c r="F126" s="50">
        <v>0</v>
      </c>
    </row>
    <row r="127" spans="1:6" s="388" customFormat="1" ht="15" customHeight="1">
      <c r="A127" s="214" t="s">
        <v>350</v>
      </c>
      <c r="B127" s="120"/>
      <c r="C127" s="386">
        <f>C127</f>
        <v>0</v>
      </c>
      <c r="D127" s="387">
        <f>D128</f>
        <v>0</v>
      </c>
      <c r="E127" s="386">
        <f>F127-D127</f>
        <v>260000</v>
      </c>
      <c r="F127" s="387">
        <f>F128</f>
        <v>260000</v>
      </c>
    </row>
    <row r="128" spans="1:6" s="390" customFormat="1" ht="15" customHeight="1">
      <c r="A128" s="212">
        <v>4</v>
      </c>
      <c r="B128" s="105" t="s">
        <v>113</v>
      </c>
      <c r="C128" s="277">
        <f>C129</f>
        <v>0</v>
      </c>
      <c r="D128" s="389">
        <f>D129</f>
        <v>0</v>
      </c>
      <c r="E128" s="277">
        <f>F128-D128</f>
        <v>260000</v>
      </c>
      <c r="F128" s="389">
        <f>F129</f>
        <v>260000</v>
      </c>
    </row>
    <row r="129" spans="1:6" s="390" customFormat="1" ht="15" customHeight="1">
      <c r="A129" s="212">
        <v>42</v>
      </c>
      <c r="B129" s="105" t="s">
        <v>351</v>
      </c>
      <c r="C129" s="277">
        <f>C130</f>
        <v>0</v>
      </c>
      <c r="D129" s="389">
        <f>D130</f>
        <v>0</v>
      </c>
      <c r="E129" s="277">
        <f>F129-D129</f>
        <v>260000</v>
      </c>
      <c r="F129" s="389">
        <f>F130</f>
        <v>260000</v>
      </c>
    </row>
    <row r="130" spans="1:6" ht="15" customHeight="1">
      <c r="A130" s="181">
        <v>4214</v>
      </c>
      <c r="B130" s="110" t="s">
        <v>352</v>
      </c>
      <c r="C130" s="269">
        <v>0</v>
      </c>
      <c r="D130" s="50">
        <v>0</v>
      </c>
      <c r="E130" s="269">
        <f>F130-D130</f>
        <v>260000</v>
      </c>
      <c r="F130" s="50">
        <v>260000</v>
      </c>
    </row>
    <row r="131" spans="1:6" ht="15" customHeight="1">
      <c r="A131" s="193" t="s">
        <v>201</v>
      </c>
      <c r="B131" s="118" t="s">
        <v>220</v>
      </c>
      <c r="C131" s="338">
        <f>C132</f>
        <v>0</v>
      </c>
      <c r="D131" s="339">
        <f>D132</f>
        <v>1300000</v>
      </c>
      <c r="E131" s="338">
        <f t="shared" si="5"/>
        <v>55000</v>
      </c>
      <c r="F131" s="339">
        <f>F132</f>
        <v>1355000</v>
      </c>
    </row>
    <row r="132" spans="1:6" ht="15" customHeight="1">
      <c r="A132" s="193" t="s">
        <v>202</v>
      </c>
      <c r="B132" s="118"/>
      <c r="C132" s="338">
        <f>C133</f>
        <v>0</v>
      </c>
      <c r="D132" s="339">
        <f>D133</f>
        <v>1300000</v>
      </c>
      <c r="E132" s="338">
        <f t="shared" si="5"/>
        <v>55000</v>
      </c>
      <c r="F132" s="339">
        <f>F133</f>
        <v>1355000</v>
      </c>
    </row>
    <row r="133" spans="1:6" ht="15" customHeight="1">
      <c r="A133" s="194" t="s">
        <v>262</v>
      </c>
      <c r="B133" s="119"/>
      <c r="C133" s="326">
        <f>C134+C138+C142</f>
        <v>0</v>
      </c>
      <c r="D133" s="72">
        <f>D134+D138+D142</f>
        <v>1300000</v>
      </c>
      <c r="E133" s="326">
        <f t="shared" si="5"/>
        <v>55000</v>
      </c>
      <c r="F133" s="72">
        <f>F134+F138+F142</f>
        <v>1355000</v>
      </c>
    </row>
    <row r="134" spans="1:6" ht="15" customHeight="1">
      <c r="A134" s="179" t="s">
        <v>203</v>
      </c>
      <c r="B134" s="120"/>
      <c r="C134" s="298">
        <f aca="true" t="shared" si="17" ref="C134:D136">C135</f>
        <v>0</v>
      </c>
      <c r="D134" s="73">
        <f t="shared" si="17"/>
        <v>300000</v>
      </c>
      <c r="E134" s="298">
        <f t="shared" si="5"/>
        <v>0</v>
      </c>
      <c r="F134" s="73">
        <f>F135</f>
        <v>300000</v>
      </c>
    </row>
    <row r="135" spans="1:6" ht="15" customHeight="1">
      <c r="A135" s="180">
        <v>3</v>
      </c>
      <c r="B135" s="105" t="s">
        <v>94</v>
      </c>
      <c r="C135" s="268">
        <f t="shared" si="17"/>
        <v>0</v>
      </c>
      <c r="D135" s="68">
        <f t="shared" si="17"/>
        <v>300000</v>
      </c>
      <c r="E135" s="268">
        <f t="shared" si="5"/>
        <v>0</v>
      </c>
      <c r="F135" s="68">
        <f>F136</f>
        <v>300000</v>
      </c>
    </row>
    <row r="136" spans="1:6" ht="15" customHeight="1">
      <c r="A136" s="180">
        <v>35</v>
      </c>
      <c r="B136" s="105" t="s">
        <v>204</v>
      </c>
      <c r="C136" s="268">
        <f t="shared" si="17"/>
        <v>0</v>
      </c>
      <c r="D136" s="68">
        <f t="shared" si="17"/>
        <v>300000</v>
      </c>
      <c r="E136" s="268">
        <f t="shared" si="5"/>
        <v>0</v>
      </c>
      <c r="F136" s="68">
        <f>F137</f>
        <v>300000</v>
      </c>
    </row>
    <row r="137" spans="1:6" ht="15" customHeight="1">
      <c r="A137" s="181">
        <v>3523</v>
      </c>
      <c r="B137" s="110" t="s">
        <v>205</v>
      </c>
      <c r="C137" s="269">
        <v>0</v>
      </c>
      <c r="D137" s="50">
        <v>300000</v>
      </c>
      <c r="E137" s="269">
        <f t="shared" si="5"/>
        <v>0</v>
      </c>
      <c r="F137" s="50">
        <v>300000</v>
      </c>
    </row>
    <row r="138" spans="1:6" ht="15" customHeight="1">
      <c r="A138" s="214" t="s">
        <v>281</v>
      </c>
      <c r="B138" s="120"/>
      <c r="C138" s="298">
        <f aca="true" t="shared" si="18" ref="C138:F140">C139</f>
        <v>0</v>
      </c>
      <c r="D138" s="73">
        <f t="shared" si="18"/>
        <v>1000000</v>
      </c>
      <c r="E138" s="298">
        <f t="shared" si="5"/>
        <v>0</v>
      </c>
      <c r="F138" s="73">
        <f t="shared" si="18"/>
        <v>1000000</v>
      </c>
    </row>
    <row r="139" spans="1:6" ht="15" customHeight="1">
      <c r="A139" s="212">
        <v>5</v>
      </c>
      <c r="B139" s="105" t="s">
        <v>282</v>
      </c>
      <c r="C139" s="268">
        <f t="shared" si="18"/>
        <v>0</v>
      </c>
      <c r="D139" s="295">
        <f t="shared" si="18"/>
        <v>1000000</v>
      </c>
      <c r="E139" s="268">
        <f aca="true" t="shared" si="19" ref="E139:E208">F139-D139</f>
        <v>0</v>
      </c>
      <c r="F139" s="295">
        <f t="shared" si="18"/>
        <v>1000000</v>
      </c>
    </row>
    <row r="140" spans="1:6" ht="15" customHeight="1">
      <c r="A140" s="212">
        <v>53</v>
      </c>
      <c r="B140" s="105" t="s">
        <v>283</v>
      </c>
      <c r="C140" s="268">
        <f t="shared" si="18"/>
        <v>0</v>
      </c>
      <c r="D140" s="295">
        <f>D141</f>
        <v>1000000</v>
      </c>
      <c r="E140" s="268">
        <f t="shared" si="19"/>
        <v>0</v>
      </c>
      <c r="F140" s="295">
        <f>F141</f>
        <v>1000000</v>
      </c>
    </row>
    <row r="141" spans="1:6" ht="15" customHeight="1">
      <c r="A141" s="181">
        <v>5341</v>
      </c>
      <c r="B141" s="110" t="s">
        <v>284</v>
      </c>
      <c r="C141" s="269">
        <v>0</v>
      </c>
      <c r="D141" s="50">
        <v>1000000</v>
      </c>
      <c r="E141" s="269">
        <f t="shared" si="19"/>
        <v>0</v>
      </c>
      <c r="F141" s="50">
        <v>1000000</v>
      </c>
    </row>
    <row r="142" spans="1:6" ht="15" customHeight="1">
      <c r="A142" s="391" t="s">
        <v>359</v>
      </c>
      <c r="B142" s="392"/>
      <c r="C142" s="403">
        <f>C143</f>
        <v>0</v>
      </c>
      <c r="D142" s="404">
        <f>D143</f>
        <v>0</v>
      </c>
      <c r="E142" s="403">
        <f>F142-D142</f>
        <v>55000</v>
      </c>
      <c r="F142" s="404">
        <f>F143</f>
        <v>55000</v>
      </c>
    </row>
    <row r="143" spans="1:6" ht="15" customHeight="1">
      <c r="A143" s="212">
        <v>5</v>
      </c>
      <c r="B143" s="105" t="s">
        <v>282</v>
      </c>
      <c r="C143" s="277">
        <f>C143</f>
        <v>0</v>
      </c>
      <c r="D143" s="389">
        <f>D144</f>
        <v>0</v>
      </c>
      <c r="E143" s="277">
        <f>F143-D143</f>
        <v>55000</v>
      </c>
      <c r="F143" s="389">
        <f>F144</f>
        <v>55000</v>
      </c>
    </row>
    <row r="144" spans="1:6" ht="15" customHeight="1">
      <c r="A144" s="212">
        <v>51</v>
      </c>
      <c r="B144" s="105" t="s">
        <v>357</v>
      </c>
      <c r="C144" s="277">
        <f>C144</f>
        <v>0</v>
      </c>
      <c r="D144" s="389">
        <f>D145</f>
        <v>0</v>
      </c>
      <c r="E144" s="277">
        <f>F144-D144</f>
        <v>55000</v>
      </c>
      <c r="F144" s="389">
        <f>F145</f>
        <v>55000</v>
      </c>
    </row>
    <row r="145" spans="1:6" ht="15" customHeight="1">
      <c r="A145" s="181">
        <v>5163</v>
      </c>
      <c r="B145" s="110" t="s">
        <v>358</v>
      </c>
      <c r="C145" s="269">
        <v>0</v>
      </c>
      <c r="D145" s="50">
        <v>0</v>
      </c>
      <c r="E145" s="269">
        <f>F145-D145</f>
        <v>55000</v>
      </c>
      <c r="F145" s="50">
        <v>55000</v>
      </c>
    </row>
    <row r="146" spans="1:6" ht="16.5" customHeight="1">
      <c r="A146" s="177" t="s">
        <v>115</v>
      </c>
      <c r="B146" s="95" t="s">
        <v>219</v>
      </c>
      <c r="C146" s="265">
        <f aca="true" t="shared" si="20" ref="C146:F151">C147</f>
        <v>357241</v>
      </c>
      <c r="D146" s="78">
        <f t="shared" si="20"/>
        <v>505000</v>
      </c>
      <c r="E146" s="280">
        <f t="shared" si="19"/>
        <v>73000</v>
      </c>
      <c r="F146" s="78">
        <f t="shared" si="20"/>
        <v>578000</v>
      </c>
    </row>
    <row r="147" spans="1:6" ht="18" customHeight="1">
      <c r="A147" s="193" t="s">
        <v>116</v>
      </c>
      <c r="B147" s="51"/>
      <c r="C147" s="338">
        <f t="shared" si="20"/>
        <v>357241</v>
      </c>
      <c r="D147" s="78">
        <f t="shared" si="20"/>
        <v>505000</v>
      </c>
      <c r="E147" s="338">
        <f t="shared" si="19"/>
        <v>73000</v>
      </c>
      <c r="F147" s="78">
        <f t="shared" si="20"/>
        <v>578000</v>
      </c>
    </row>
    <row r="148" spans="1:6" ht="19.5" customHeight="1">
      <c r="A148" s="178" t="s">
        <v>117</v>
      </c>
      <c r="B148" s="52"/>
      <c r="C148" s="266">
        <f t="shared" si="20"/>
        <v>357241</v>
      </c>
      <c r="D148" s="72">
        <f t="shared" si="20"/>
        <v>505000</v>
      </c>
      <c r="E148" s="266">
        <f t="shared" si="19"/>
        <v>73000</v>
      </c>
      <c r="F148" s="72">
        <f t="shared" si="20"/>
        <v>578000</v>
      </c>
    </row>
    <row r="149" spans="1:6" s="19" customFormat="1" ht="15" customHeight="1">
      <c r="A149" s="179" t="s">
        <v>118</v>
      </c>
      <c r="B149" s="53"/>
      <c r="C149" s="267">
        <f t="shared" si="20"/>
        <v>357241</v>
      </c>
      <c r="D149" s="73">
        <f>D150</f>
        <v>505000</v>
      </c>
      <c r="E149" s="267">
        <f t="shared" si="19"/>
        <v>73000</v>
      </c>
      <c r="F149" s="73">
        <f>F150</f>
        <v>578000</v>
      </c>
    </row>
    <row r="150" spans="1:6" s="19" customFormat="1" ht="15" customHeight="1">
      <c r="A150" s="180">
        <v>3</v>
      </c>
      <c r="B150" s="65" t="s">
        <v>94</v>
      </c>
      <c r="C150" s="268">
        <f t="shared" si="20"/>
        <v>357241</v>
      </c>
      <c r="D150" s="68">
        <f t="shared" si="20"/>
        <v>505000</v>
      </c>
      <c r="E150" s="268">
        <f t="shared" si="19"/>
        <v>73000</v>
      </c>
      <c r="F150" s="68">
        <f t="shared" si="20"/>
        <v>578000</v>
      </c>
    </row>
    <row r="151" spans="1:6" s="19" customFormat="1" ht="15" customHeight="1">
      <c r="A151" s="180">
        <v>38</v>
      </c>
      <c r="B151" s="65" t="s">
        <v>95</v>
      </c>
      <c r="C151" s="268">
        <f t="shared" si="20"/>
        <v>357241</v>
      </c>
      <c r="D151" s="68">
        <f>D152</f>
        <v>505000</v>
      </c>
      <c r="E151" s="268">
        <f t="shared" si="19"/>
        <v>73000</v>
      </c>
      <c r="F151" s="68">
        <f>F152</f>
        <v>578000</v>
      </c>
    </row>
    <row r="152" spans="1:6" s="19" customFormat="1" ht="15" customHeight="1">
      <c r="A152" s="181">
        <v>3811</v>
      </c>
      <c r="B152" s="54" t="s">
        <v>96</v>
      </c>
      <c r="C152" s="269">
        <v>357241</v>
      </c>
      <c r="D152" s="50">
        <v>505000</v>
      </c>
      <c r="E152" s="269">
        <f t="shared" si="19"/>
        <v>73000</v>
      </c>
      <c r="F152" s="50">
        <v>578000</v>
      </c>
    </row>
    <row r="153" spans="1:6" s="19" customFormat="1" ht="15" customHeight="1">
      <c r="A153" s="177" t="s">
        <v>119</v>
      </c>
      <c r="B153" s="95" t="s">
        <v>232</v>
      </c>
      <c r="C153" s="280">
        <f aca="true" t="shared" si="21" ref="C153:F154">C154</f>
        <v>0</v>
      </c>
      <c r="D153" s="78">
        <f t="shared" si="21"/>
        <v>94500</v>
      </c>
      <c r="E153" s="280">
        <f t="shared" si="19"/>
        <v>0</v>
      </c>
      <c r="F153" s="78">
        <f t="shared" si="21"/>
        <v>94500</v>
      </c>
    </row>
    <row r="154" spans="1:6" s="19" customFormat="1" ht="18" customHeight="1">
      <c r="A154" s="193" t="s">
        <v>120</v>
      </c>
      <c r="B154" s="51"/>
      <c r="C154" s="338">
        <f t="shared" si="21"/>
        <v>0</v>
      </c>
      <c r="D154" s="78">
        <f t="shared" si="21"/>
        <v>94500</v>
      </c>
      <c r="E154" s="338">
        <f t="shared" si="19"/>
        <v>0</v>
      </c>
      <c r="F154" s="78">
        <f t="shared" si="21"/>
        <v>94500</v>
      </c>
    </row>
    <row r="155" spans="1:6" s="19" customFormat="1" ht="17.25" customHeight="1">
      <c r="A155" s="178" t="s">
        <v>121</v>
      </c>
      <c r="B155" s="52"/>
      <c r="C155" s="266">
        <f>C156+C161+C165</f>
        <v>0</v>
      </c>
      <c r="D155" s="72">
        <f>D156+D161+D165</f>
        <v>94500</v>
      </c>
      <c r="E155" s="266">
        <f t="shared" si="19"/>
        <v>0</v>
      </c>
      <c r="F155" s="72">
        <f>F156+F161+F165</f>
        <v>94500</v>
      </c>
    </row>
    <row r="156" spans="1:6" s="19" customFormat="1" ht="15" customHeight="1">
      <c r="A156" s="179" t="s">
        <v>122</v>
      </c>
      <c r="B156" s="53"/>
      <c r="C156" s="267">
        <f aca="true" t="shared" si="22" ref="C156:F157">C157</f>
        <v>0</v>
      </c>
      <c r="D156" s="73">
        <f>D157</f>
        <v>38500</v>
      </c>
      <c r="E156" s="267">
        <f t="shared" si="19"/>
        <v>0</v>
      </c>
      <c r="F156" s="73">
        <f>F157</f>
        <v>38500</v>
      </c>
    </row>
    <row r="157" spans="1:6" s="19" customFormat="1" ht="15" customHeight="1">
      <c r="A157" s="180">
        <v>3</v>
      </c>
      <c r="B157" s="65" t="s">
        <v>94</v>
      </c>
      <c r="C157" s="268">
        <f t="shared" si="22"/>
        <v>0</v>
      </c>
      <c r="D157" s="68">
        <f t="shared" si="22"/>
        <v>38500</v>
      </c>
      <c r="E157" s="268">
        <f t="shared" si="19"/>
        <v>0</v>
      </c>
      <c r="F157" s="68">
        <f t="shared" si="22"/>
        <v>38500</v>
      </c>
    </row>
    <row r="158" spans="1:6" s="19" customFormat="1" ht="15" customHeight="1">
      <c r="A158" s="180">
        <v>32</v>
      </c>
      <c r="B158" s="65" t="s">
        <v>41</v>
      </c>
      <c r="C158" s="268">
        <f>C159+C160</f>
        <v>0</v>
      </c>
      <c r="D158" s="68">
        <f>D159+D160</f>
        <v>38500</v>
      </c>
      <c r="E158" s="268">
        <f t="shared" si="19"/>
        <v>0</v>
      </c>
      <c r="F158" s="68">
        <f>F159+F160</f>
        <v>38500</v>
      </c>
    </row>
    <row r="159" spans="1:6" s="19" customFormat="1" ht="15" customHeight="1">
      <c r="A159" s="181">
        <v>3234</v>
      </c>
      <c r="B159" s="54" t="s">
        <v>123</v>
      </c>
      <c r="C159" s="269">
        <v>0</v>
      </c>
      <c r="D159" s="50">
        <v>36000</v>
      </c>
      <c r="E159" s="269">
        <f t="shared" si="19"/>
        <v>0</v>
      </c>
      <c r="F159" s="50">
        <v>36000</v>
      </c>
    </row>
    <row r="160" spans="1:6" s="19" customFormat="1" ht="15" customHeight="1">
      <c r="A160" s="181">
        <v>3234</v>
      </c>
      <c r="B160" s="54" t="s">
        <v>187</v>
      </c>
      <c r="C160" s="269">
        <v>0</v>
      </c>
      <c r="D160" s="50">
        <v>2500</v>
      </c>
      <c r="E160" s="269">
        <f t="shared" si="19"/>
        <v>0</v>
      </c>
      <c r="F160" s="50">
        <v>2500</v>
      </c>
    </row>
    <row r="161" spans="1:6" s="19" customFormat="1" ht="15" customHeight="1">
      <c r="A161" s="179" t="s">
        <v>124</v>
      </c>
      <c r="B161" s="53"/>
      <c r="C161" s="267">
        <f aca="true" t="shared" si="23" ref="C161:F162">C162</f>
        <v>0</v>
      </c>
      <c r="D161" s="73">
        <f t="shared" si="23"/>
        <v>26000</v>
      </c>
      <c r="E161" s="267">
        <f t="shared" si="19"/>
        <v>0</v>
      </c>
      <c r="F161" s="73">
        <f t="shared" si="23"/>
        <v>26000</v>
      </c>
    </row>
    <row r="162" spans="1:6" s="19" customFormat="1" ht="15" customHeight="1">
      <c r="A162" s="180">
        <v>3</v>
      </c>
      <c r="B162" s="65" t="s">
        <v>94</v>
      </c>
      <c r="C162" s="268">
        <f t="shared" si="23"/>
        <v>0</v>
      </c>
      <c r="D162" s="68">
        <f t="shared" si="23"/>
        <v>26000</v>
      </c>
      <c r="E162" s="268">
        <f t="shared" si="19"/>
        <v>0</v>
      </c>
      <c r="F162" s="68">
        <f t="shared" si="23"/>
        <v>26000</v>
      </c>
    </row>
    <row r="163" spans="1:6" s="19" customFormat="1" ht="15" customHeight="1">
      <c r="A163" s="180">
        <v>32</v>
      </c>
      <c r="B163" s="65" t="s">
        <v>41</v>
      </c>
      <c r="C163" s="268">
        <f>C168</f>
        <v>0</v>
      </c>
      <c r="D163" s="68">
        <f>D164</f>
        <v>26000</v>
      </c>
      <c r="E163" s="268">
        <f t="shared" si="19"/>
        <v>0</v>
      </c>
      <c r="F163" s="68">
        <f>F164</f>
        <v>26000</v>
      </c>
    </row>
    <row r="164" spans="1:6" s="19" customFormat="1" ht="15" customHeight="1">
      <c r="A164" s="363">
        <v>3236</v>
      </c>
      <c r="B164" s="107" t="s">
        <v>185</v>
      </c>
      <c r="C164" s="364">
        <v>12400</v>
      </c>
      <c r="D164" s="376">
        <v>26000</v>
      </c>
      <c r="E164" s="364">
        <f t="shared" si="19"/>
        <v>0</v>
      </c>
      <c r="F164" s="376">
        <v>26000</v>
      </c>
    </row>
    <row r="165" spans="1:14" s="365" customFormat="1" ht="15" customHeight="1">
      <c r="A165" s="214" t="s">
        <v>324</v>
      </c>
      <c r="B165" s="120"/>
      <c r="C165" s="298">
        <f aca="true" t="shared" si="24" ref="C165:D167">C166</f>
        <v>0</v>
      </c>
      <c r="D165" s="73">
        <f t="shared" si="24"/>
        <v>30000</v>
      </c>
      <c r="E165" s="267">
        <f t="shared" si="19"/>
        <v>0</v>
      </c>
      <c r="F165" s="73">
        <f>F166</f>
        <v>30000</v>
      </c>
      <c r="G165" s="366"/>
      <c r="H165" s="366"/>
      <c r="I165" s="366"/>
      <c r="J165" s="366"/>
      <c r="K165" s="366"/>
      <c r="L165" s="366"/>
      <c r="M165" s="366"/>
      <c r="N165" s="366"/>
    </row>
    <row r="166" spans="1:6" s="19" customFormat="1" ht="15" customHeight="1">
      <c r="A166" s="212">
        <v>3</v>
      </c>
      <c r="B166" s="105" t="s">
        <v>94</v>
      </c>
      <c r="C166" s="300">
        <f t="shared" si="24"/>
        <v>0</v>
      </c>
      <c r="D166" s="68">
        <f t="shared" si="24"/>
        <v>30000</v>
      </c>
      <c r="E166" s="268">
        <f t="shared" si="19"/>
        <v>0</v>
      </c>
      <c r="F166" s="68">
        <f>F167</f>
        <v>30000</v>
      </c>
    </row>
    <row r="167" spans="1:6" s="19" customFormat="1" ht="15" customHeight="1">
      <c r="A167" s="212">
        <v>32</v>
      </c>
      <c r="B167" s="105" t="s">
        <v>41</v>
      </c>
      <c r="C167" s="300">
        <f t="shared" si="24"/>
        <v>0</v>
      </c>
      <c r="D167" s="68">
        <f t="shared" si="24"/>
        <v>30000</v>
      </c>
      <c r="E167" s="268">
        <f t="shared" si="19"/>
        <v>0</v>
      </c>
      <c r="F167" s="68">
        <f>F168</f>
        <v>30000</v>
      </c>
    </row>
    <row r="168" spans="1:6" s="19" customFormat="1" ht="15" customHeight="1">
      <c r="A168" s="195">
        <v>3236</v>
      </c>
      <c r="B168" s="107" t="s">
        <v>325</v>
      </c>
      <c r="C168" s="281">
        <v>0</v>
      </c>
      <c r="D168" s="50">
        <v>30000</v>
      </c>
      <c r="E168" s="281">
        <f t="shared" si="19"/>
        <v>0</v>
      </c>
      <c r="F168" s="50">
        <v>30000</v>
      </c>
    </row>
    <row r="169" spans="1:12" s="19" customFormat="1" ht="28.5" customHeight="1">
      <c r="A169" s="177" t="s">
        <v>125</v>
      </c>
      <c r="B169" s="95" t="s">
        <v>234</v>
      </c>
      <c r="C169" s="280">
        <f>C170</f>
        <v>621772</v>
      </c>
      <c r="D169" s="78">
        <f>D170</f>
        <v>1469000</v>
      </c>
      <c r="E169" s="280">
        <f t="shared" si="19"/>
        <v>-55200</v>
      </c>
      <c r="F169" s="78">
        <f>F170</f>
        <v>1413800</v>
      </c>
      <c r="L169" s="377"/>
    </row>
    <row r="170" spans="1:6" s="19" customFormat="1" ht="16.5" customHeight="1">
      <c r="A170" s="193" t="s">
        <v>233</v>
      </c>
      <c r="B170" s="51"/>
      <c r="C170" s="338">
        <f>C171+C194</f>
        <v>621772</v>
      </c>
      <c r="D170" s="78">
        <f>D171+D194</f>
        <v>1469000</v>
      </c>
      <c r="E170" s="338">
        <f t="shared" si="19"/>
        <v>-55200</v>
      </c>
      <c r="F170" s="78">
        <f>F171+F194</f>
        <v>1413800</v>
      </c>
    </row>
    <row r="171" spans="1:6" s="19" customFormat="1" ht="15" customHeight="1">
      <c r="A171" s="178" t="s">
        <v>126</v>
      </c>
      <c r="B171" s="52"/>
      <c r="C171" s="266">
        <f>C172</f>
        <v>320886</v>
      </c>
      <c r="D171" s="72">
        <f>D172</f>
        <v>967600</v>
      </c>
      <c r="E171" s="266">
        <f t="shared" si="19"/>
        <v>-118800</v>
      </c>
      <c r="F171" s="72">
        <f>F172</f>
        <v>848800</v>
      </c>
    </row>
    <row r="172" spans="1:6" s="19" customFormat="1" ht="15" customHeight="1">
      <c r="A172" s="431" t="s">
        <v>170</v>
      </c>
      <c r="B172" s="432"/>
      <c r="C172" s="304">
        <f>C174</f>
        <v>320886</v>
      </c>
      <c r="D172" s="82">
        <f>D174+D192</f>
        <v>967600</v>
      </c>
      <c r="E172" s="304">
        <f t="shared" si="19"/>
        <v>-118800</v>
      </c>
      <c r="F172" s="82">
        <f>F174+F192</f>
        <v>848800</v>
      </c>
    </row>
    <row r="173" spans="1:6" s="19" customFormat="1" ht="15" customHeight="1">
      <c r="A173" s="196" t="s">
        <v>171</v>
      </c>
      <c r="B173" s="83" t="s">
        <v>172</v>
      </c>
      <c r="C173" s="283"/>
      <c r="D173" s="81"/>
      <c r="E173" s="283">
        <f t="shared" si="19"/>
        <v>0</v>
      </c>
      <c r="F173" s="81"/>
    </row>
    <row r="174" spans="1:6" s="19" customFormat="1" ht="15" customHeight="1">
      <c r="A174" s="180">
        <v>3</v>
      </c>
      <c r="B174" s="65" t="s">
        <v>94</v>
      </c>
      <c r="C174" s="268">
        <f>C175+C180</f>
        <v>320886</v>
      </c>
      <c r="D174" s="68">
        <f>D175+D180</f>
        <v>967600</v>
      </c>
      <c r="E174" s="268">
        <f t="shared" si="19"/>
        <v>-148800</v>
      </c>
      <c r="F174" s="68">
        <f>F175+F180</f>
        <v>818800</v>
      </c>
    </row>
    <row r="175" spans="1:6" s="19" customFormat="1" ht="15" customHeight="1">
      <c r="A175" s="180">
        <v>31</v>
      </c>
      <c r="B175" s="65" t="s">
        <v>37</v>
      </c>
      <c r="C175" s="268">
        <f>SUM(C176:C179)</f>
        <v>283522</v>
      </c>
      <c r="D175" s="68">
        <f>SUM(D176:D179)</f>
        <v>829600</v>
      </c>
      <c r="E175" s="268">
        <f t="shared" si="19"/>
        <v>-157800</v>
      </c>
      <c r="F175" s="68">
        <f>SUM(F176:F179)</f>
        <v>671800</v>
      </c>
    </row>
    <row r="176" spans="1:6" s="19" customFormat="1" ht="15" customHeight="1">
      <c r="A176" s="181">
        <v>3111</v>
      </c>
      <c r="B176" s="54" t="s">
        <v>127</v>
      </c>
      <c r="C176" s="269">
        <v>235414</v>
      </c>
      <c r="D176" s="50">
        <v>700000</v>
      </c>
      <c r="E176" s="269">
        <f t="shared" si="19"/>
        <v>-150000</v>
      </c>
      <c r="F176" s="50">
        <v>550000</v>
      </c>
    </row>
    <row r="177" spans="1:6" s="19" customFormat="1" ht="15" customHeight="1">
      <c r="A177" s="181">
        <v>3121</v>
      </c>
      <c r="B177" s="54" t="s">
        <v>39</v>
      </c>
      <c r="C177" s="269">
        <v>12000</v>
      </c>
      <c r="D177" s="50">
        <v>22600</v>
      </c>
      <c r="E177" s="269">
        <f t="shared" si="19"/>
        <v>4200</v>
      </c>
      <c r="F177" s="50">
        <v>26800</v>
      </c>
    </row>
    <row r="178" spans="1:6" s="19" customFormat="1" ht="15" customHeight="1">
      <c r="A178" s="181">
        <v>3132</v>
      </c>
      <c r="B178" s="54" t="s">
        <v>128</v>
      </c>
      <c r="C178" s="269">
        <v>32111</v>
      </c>
      <c r="D178" s="50">
        <v>95000</v>
      </c>
      <c r="E178" s="269">
        <f t="shared" si="19"/>
        <v>0</v>
      </c>
      <c r="F178" s="50">
        <v>95000</v>
      </c>
    </row>
    <row r="179" spans="1:6" s="19" customFormat="1" ht="14.25" customHeight="1">
      <c r="A179" s="181">
        <v>3133</v>
      </c>
      <c r="B179" s="54" t="s">
        <v>129</v>
      </c>
      <c r="C179" s="269">
        <v>3997</v>
      </c>
      <c r="D179" s="50">
        <v>12000</v>
      </c>
      <c r="E179" s="269">
        <f t="shared" si="19"/>
        <v>-12000</v>
      </c>
      <c r="F179" s="50"/>
    </row>
    <row r="180" spans="1:6" s="19" customFormat="1" ht="18" customHeight="1">
      <c r="A180" s="180">
        <v>32</v>
      </c>
      <c r="B180" s="65" t="s">
        <v>41</v>
      </c>
      <c r="C180" s="268">
        <f>SUM(C181:C191)</f>
        <v>37364</v>
      </c>
      <c r="D180" s="68">
        <f>SUM(D181:D191)</f>
        <v>138000</v>
      </c>
      <c r="E180" s="268">
        <f t="shared" si="19"/>
        <v>9000</v>
      </c>
      <c r="F180" s="68">
        <f>SUM(F181:F191)</f>
        <v>147000</v>
      </c>
    </row>
    <row r="181" spans="1:6" s="19" customFormat="1" ht="17.25" customHeight="1">
      <c r="A181" s="181">
        <v>3212</v>
      </c>
      <c r="B181" s="54" t="s">
        <v>191</v>
      </c>
      <c r="C181" s="269">
        <v>12974</v>
      </c>
      <c r="D181" s="50">
        <v>24000</v>
      </c>
      <c r="E181" s="269">
        <f t="shared" si="19"/>
        <v>0</v>
      </c>
      <c r="F181" s="50">
        <v>24000</v>
      </c>
    </row>
    <row r="182" spans="1:6" s="19" customFormat="1" ht="15.75" customHeight="1">
      <c r="A182" s="181">
        <v>3213</v>
      </c>
      <c r="B182" s="54" t="s">
        <v>78</v>
      </c>
      <c r="C182" s="269">
        <v>0</v>
      </c>
      <c r="D182" s="50">
        <v>2000</v>
      </c>
      <c r="E182" s="269">
        <f t="shared" si="19"/>
        <v>0</v>
      </c>
      <c r="F182" s="50">
        <v>2000</v>
      </c>
    </row>
    <row r="183" spans="1:6" s="19" customFormat="1" ht="15" customHeight="1">
      <c r="A183" s="181">
        <v>3221</v>
      </c>
      <c r="B183" s="54" t="s">
        <v>101</v>
      </c>
      <c r="C183" s="269">
        <v>7436</v>
      </c>
      <c r="D183" s="50">
        <v>15000</v>
      </c>
      <c r="E183" s="269">
        <f t="shared" si="19"/>
        <v>0</v>
      </c>
      <c r="F183" s="50">
        <v>15000</v>
      </c>
    </row>
    <row r="184" spans="1:6" s="19" customFormat="1" ht="15" customHeight="1">
      <c r="A184" s="181">
        <v>3223</v>
      </c>
      <c r="B184" s="54" t="s">
        <v>195</v>
      </c>
      <c r="C184" s="269">
        <v>9708</v>
      </c>
      <c r="D184" s="50">
        <v>30000</v>
      </c>
      <c r="E184" s="269">
        <f t="shared" si="19"/>
        <v>0</v>
      </c>
      <c r="F184" s="50">
        <v>30000</v>
      </c>
    </row>
    <row r="185" spans="1:6" s="19" customFormat="1" ht="15" customHeight="1">
      <c r="A185" s="181">
        <v>3225</v>
      </c>
      <c r="B185" s="54" t="s">
        <v>82</v>
      </c>
      <c r="C185" s="269">
        <v>0</v>
      </c>
      <c r="D185" s="50">
        <v>3000</v>
      </c>
      <c r="E185" s="269">
        <f t="shared" si="19"/>
        <v>9000</v>
      </c>
      <c r="F185" s="50">
        <v>12000</v>
      </c>
    </row>
    <row r="186" spans="1:6" s="19" customFormat="1" ht="15" customHeight="1">
      <c r="A186" s="181">
        <v>3231</v>
      </c>
      <c r="B186" s="54" t="s">
        <v>79</v>
      </c>
      <c r="C186" s="269">
        <v>1672</v>
      </c>
      <c r="D186" s="50">
        <v>5000</v>
      </c>
      <c r="E186" s="269">
        <f t="shared" si="19"/>
        <v>0</v>
      </c>
      <c r="F186" s="50">
        <v>5000</v>
      </c>
    </row>
    <row r="187" spans="1:6" s="19" customFormat="1" ht="24" customHeight="1">
      <c r="A187" s="181">
        <v>3232</v>
      </c>
      <c r="B187" s="54" t="s">
        <v>178</v>
      </c>
      <c r="C187" s="269">
        <v>1645</v>
      </c>
      <c r="D187" s="50">
        <v>5000</v>
      </c>
      <c r="E187" s="269">
        <f t="shared" si="19"/>
        <v>0</v>
      </c>
      <c r="F187" s="50">
        <v>5000</v>
      </c>
    </row>
    <row r="188" spans="1:6" s="19" customFormat="1" ht="22.5" customHeight="1">
      <c r="A188" s="197">
        <v>3234</v>
      </c>
      <c r="B188" s="56" t="s">
        <v>249</v>
      </c>
      <c r="C188" s="274">
        <v>2651</v>
      </c>
      <c r="D188" s="50">
        <v>8000</v>
      </c>
      <c r="E188" s="274">
        <f t="shared" si="19"/>
        <v>0</v>
      </c>
      <c r="F188" s="50">
        <v>8000</v>
      </c>
    </row>
    <row r="189" spans="1:6" s="19" customFormat="1" ht="14.25" customHeight="1">
      <c r="A189" s="197">
        <v>3234</v>
      </c>
      <c r="B189" s="56" t="s">
        <v>277</v>
      </c>
      <c r="C189" s="274">
        <v>0</v>
      </c>
      <c r="D189" s="50">
        <v>25000</v>
      </c>
      <c r="E189" s="274">
        <f t="shared" si="19"/>
        <v>0</v>
      </c>
      <c r="F189" s="50">
        <v>25000</v>
      </c>
    </row>
    <row r="190" spans="1:6" s="19" customFormat="1" ht="14.25" customHeight="1">
      <c r="A190" s="197">
        <v>3234</v>
      </c>
      <c r="B190" s="56" t="s">
        <v>317</v>
      </c>
      <c r="C190" s="274">
        <v>0</v>
      </c>
      <c r="D190" s="50">
        <v>11000</v>
      </c>
      <c r="E190" s="274">
        <f t="shared" si="19"/>
        <v>0</v>
      </c>
      <c r="F190" s="50">
        <v>11000</v>
      </c>
    </row>
    <row r="191" spans="1:6" s="19" customFormat="1" ht="15" customHeight="1">
      <c r="A191" s="197">
        <v>3299</v>
      </c>
      <c r="B191" s="56" t="s">
        <v>45</v>
      </c>
      <c r="C191" s="274">
        <v>1278</v>
      </c>
      <c r="D191" s="50">
        <v>10000</v>
      </c>
      <c r="E191" s="274">
        <f t="shared" si="19"/>
        <v>0</v>
      </c>
      <c r="F191" s="50">
        <v>10000</v>
      </c>
    </row>
    <row r="192" spans="1:6" s="409" customFormat="1" ht="15" customHeight="1">
      <c r="A192" s="212">
        <v>41</v>
      </c>
      <c r="B192" s="106" t="s">
        <v>113</v>
      </c>
      <c r="C192" s="328">
        <v>0</v>
      </c>
      <c r="D192" s="295">
        <f>D193</f>
        <v>0</v>
      </c>
      <c r="E192" s="328">
        <f>F192-D192</f>
        <v>30000</v>
      </c>
      <c r="F192" s="295">
        <f>F193</f>
        <v>30000</v>
      </c>
    </row>
    <row r="193" spans="1:6" s="19" customFormat="1" ht="15" customHeight="1">
      <c r="A193" s="197">
        <v>4126</v>
      </c>
      <c r="B193" s="56" t="s">
        <v>364</v>
      </c>
      <c r="C193" s="274">
        <v>0</v>
      </c>
      <c r="D193" s="50">
        <v>0</v>
      </c>
      <c r="E193" s="274">
        <f>F193-D193</f>
        <v>30000</v>
      </c>
      <c r="F193" s="50">
        <v>30000</v>
      </c>
    </row>
    <row r="194" spans="1:6" s="19" customFormat="1" ht="15" customHeight="1">
      <c r="A194" s="433" t="s">
        <v>130</v>
      </c>
      <c r="B194" s="434"/>
      <c r="C194" s="331">
        <f>C196+C201+C206</f>
        <v>300886</v>
      </c>
      <c r="D194" s="71">
        <f>D196+D201+D206</f>
        <v>501400</v>
      </c>
      <c r="E194" s="331">
        <f t="shared" si="19"/>
        <v>63600</v>
      </c>
      <c r="F194" s="71">
        <f>F196+F201+F206</f>
        <v>565000</v>
      </c>
    </row>
    <row r="195" spans="1:6" s="19" customFormat="1" ht="15" customHeight="1">
      <c r="A195" s="198" t="s">
        <v>198</v>
      </c>
      <c r="B195" s="86"/>
      <c r="C195" s="284"/>
      <c r="D195" s="87"/>
      <c r="E195" s="284">
        <f t="shared" si="19"/>
        <v>0</v>
      </c>
      <c r="F195" s="87"/>
    </row>
    <row r="196" spans="1:6" s="19" customFormat="1" ht="15" customHeight="1">
      <c r="A196" s="421" t="s">
        <v>173</v>
      </c>
      <c r="B196" s="422"/>
      <c r="C196" s="330">
        <f aca="true" t="shared" si="25" ref="C196:F198">C197</f>
        <v>48354</v>
      </c>
      <c r="D196" s="85">
        <f t="shared" si="25"/>
        <v>100000</v>
      </c>
      <c r="E196" s="330">
        <f t="shared" si="19"/>
        <v>0</v>
      </c>
      <c r="F196" s="85">
        <f t="shared" si="25"/>
        <v>100000</v>
      </c>
    </row>
    <row r="197" spans="1:6" s="19" customFormat="1" ht="15.75" customHeight="1">
      <c r="A197" s="185">
        <v>3</v>
      </c>
      <c r="B197" s="66" t="s">
        <v>94</v>
      </c>
      <c r="C197" s="273">
        <f t="shared" si="25"/>
        <v>48354</v>
      </c>
      <c r="D197" s="70">
        <f t="shared" si="25"/>
        <v>100000</v>
      </c>
      <c r="E197" s="273">
        <f t="shared" si="19"/>
        <v>0</v>
      </c>
      <c r="F197" s="70">
        <f t="shared" si="25"/>
        <v>100000</v>
      </c>
    </row>
    <row r="198" spans="1:6" s="19" customFormat="1" ht="15.75" customHeight="1">
      <c r="A198" s="185">
        <v>38</v>
      </c>
      <c r="B198" s="67" t="s">
        <v>131</v>
      </c>
      <c r="C198" s="273">
        <f t="shared" si="25"/>
        <v>48354</v>
      </c>
      <c r="D198" s="70">
        <f>D199</f>
        <v>100000</v>
      </c>
      <c r="E198" s="273">
        <f t="shared" si="19"/>
        <v>0</v>
      </c>
      <c r="F198" s="70">
        <f>F199</f>
        <v>100000</v>
      </c>
    </row>
    <row r="199" spans="1:6" s="4" customFormat="1" ht="15" customHeight="1">
      <c r="A199" s="186">
        <v>3811</v>
      </c>
      <c r="B199" s="60" t="s">
        <v>96</v>
      </c>
      <c r="C199" s="274">
        <v>48354</v>
      </c>
      <c r="D199" s="50">
        <v>100000</v>
      </c>
      <c r="E199" s="274">
        <f t="shared" si="19"/>
        <v>0</v>
      </c>
      <c r="F199" s="50">
        <v>100000</v>
      </c>
    </row>
    <row r="200" spans="1:6" s="4" customFormat="1" ht="22.5" customHeight="1">
      <c r="A200" s="426" t="s">
        <v>189</v>
      </c>
      <c r="B200" s="427"/>
      <c r="C200" s="285"/>
      <c r="D200" s="102"/>
      <c r="E200" s="285">
        <f t="shared" si="19"/>
        <v>0</v>
      </c>
      <c r="F200" s="102"/>
    </row>
    <row r="201" spans="1:6" ht="16.5" customHeight="1">
      <c r="A201" s="199" t="s">
        <v>190</v>
      </c>
      <c r="B201" s="84" t="s">
        <v>174</v>
      </c>
      <c r="C201" s="283">
        <f aca="true" t="shared" si="26" ref="C201:F202">C202</f>
        <v>16586</v>
      </c>
      <c r="D201" s="85">
        <f t="shared" si="26"/>
        <v>85000</v>
      </c>
      <c r="E201" s="283">
        <f t="shared" si="19"/>
        <v>10000</v>
      </c>
      <c r="F201" s="85">
        <f t="shared" si="26"/>
        <v>95000</v>
      </c>
    </row>
    <row r="202" spans="1:6" ht="15.75" customHeight="1">
      <c r="A202" s="185">
        <v>3</v>
      </c>
      <c r="B202" s="66" t="s">
        <v>94</v>
      </c>
      <c r="C202" s="273">
        <f t="shared" si="26"/>
        <v>16586</v>
      </c>
      <c r="D202" s="70">
        <f t="shared" si="26"/>
        <v>85000</v>
      </c>
      <c r="E202" s="273">
        <f t="shared" si="19"/>
        <v>10000</v>
      </c>
      <c r="F202" s="70">
        <f t="shared" si="26"/>
        <v>95000</v>
      </c>
    </row>
    <row r="203" spans="1:6" ht="15" customHeight="1">
      <c r="A203" s="185">
        <v>38</v>
      </c>
      <c r="B203" s="66" t="s">
        <v>50</v>
      </c>
      <c r="C203" s="273">
        <f>C204+C205</f>
        <v>16586</v>
      </c>
      <c r="D203" s="70">
        <f>D204+D205</f>
        <v>85000</v>
      </c>
      <c r="E203" s="273">
        <f t="shared" si="19"/>
        <v>10000</v>
      </c>
      <c r="F203" s="70">
        <f>F204+F205</f>
        <v>95000</v>
      </c>
    </row>
    <row r="204" spans="1:6" ht="12.75">
      <c r="A204" s="200">
        <v>3811</v>
      </c>
      <c r="B204" s="111" t="s">
        <v>192</v>
      </c>
      <c r="C204" s="286">
        <v>16586</v>
      </c>
      <c r="D204" s="50">
        <v>25000</v>
      </c>
      <c r="E204" s="286">
        <f t="shared" si="19"/>
        <v>10000</v>
      </c>
      <c r="F204" s="50">
        <v>35000</v>
      </c>
    </row>
    <row r="205" spans="1:6" ht="12.75">
      <c r="A205" s="200">
        <v>3811</v>
      </c>
      <c r="B205" s="111" t="s">
        <v>299</v>
      </c>
      <c r="C205" s="286">
        <v>0</v>
      </c>
      <c r="D205" s="50">
        <v>60000</v>
      </c>
      <c r="E205" s="286">
        <f t="shared" si="19"/>
        <v>0</v>
      </c>
      <c r="F205" s="50">
        <v>60000</v>
      </c>
    </row>
    <row r="206" spans="1:6" ht="15.75" customHeight="1">
      <c r="A206" s="187" t="s">
        <v>196</v>
      </c>
      <c r="B206" s="61"/>
      <c r="C206" s="297">
        <f aca="true" t="shared" si="27" ref="C206:F207">C207</f>
        <v>235946</v>
      </c>
      <c r="D206" s="69">
        <f t="shared" si="27"/>
        <v>316400</v>
      </c>
      <c r="E206" s="297">
        <f t="shared" si="19"/>
        <v>53600</v>
      </c>
      <c r="F206" s="69">
        <f t="shared" si="27"/>
        <v>370000</v>
      </c>
    </row>
    <row r="207" spans="1:6" ht="13.5" customHeight="1">
      <c r="A207" s="185">
        <v>3</v>
      </c>
      <c r="B207" s="67" t="s">
        <v>94</v>
      </c>
      <c r="C207" s="273">
        <f t="shared" si="27"/>
        <v>235946</v>
      </c>
      <c r="D207" s="70">
        <f t="shared" si="27"/>
        <v>316400</v>
      </c>
      <c r="E207" s="273">
        <f t="shared" si="19"/>
        <v>53600</v>
      </c>
      <c r="F207" s="70">
        <f t="shared" si="27"/>
        <v>370000</v>
      </c>
    </row>
    <row r="208" spans="1:6" ht="12.75">
      <c r="A208" s="185">
        <v>37</v>
      </c>
      <c r="B208" s="67" t="s">
        <v>133</v>
      </c>
      <c r="C208" s="273">
        <f>C209+C210</f>
        <v>235946</v>
      </c>
      <c r="D208" s="70">
        <f>D209+D210</f>
        <v>316400</v>
      </c>
      <c r="E208" s="273">
        <f t="shared" si="19"/>
        <v>53600</v>
      </c>
      <c r="F208" s="70">
        <f>F209+F210</f>
        <v>370000</v>
      </c>
    </row>
    <row r="209" spans="1:6" ht="12.75">
      <c r="A209" s="186">
        <v>3721</v>
      </c>
      <c r="B209" s="60" t="s">
        <v>328</v>
      </c>
      <c r="C209" s="274">
        <v>136200</v>
      </c>
      <c r="D209" s="50">
        <v>206400</v>
      </c>
      <c r="E209" s="274">
        <f aca="true" t="shared" si="28" ref="E209:E272">F209-D209</f>
        <v>13600</v>
      </c>
      <c r="F209" s="50">
        <v>220000</v>
      </c>
    </row>
    <row r="210" spans="1:6" ht="12.75">
      <c r="A210" s="186">
        <v>3721</v>
      </c>
      <c r="B210" s="60" t="s">
        <v>272</v>
      </c>
      <c r="C210" s="274">
        <v>99746</v>
      </c>
      <c r="D210" s="50">
        <v>110000</v>
      </c>
      <c r="E210" s="274">
        <f t="shared" si="28"/>
        <v>40000</v>
      </c>
      <c r="F210" s="50">
        <v>150000</v>
      </c>
    </row>
    <row r="211" spans="1:6" ht="12.75">
      <c r="A211" s="201" t="s">
        <v>132</v>
      </c>
      <c r="B211" s="80" t="s">
        <v>235</v>
      </c>
      <c r="C211" s="275">
        <f>C212</f>
        <v>539330</v>
      </c>
      <c r="D211" s="79">
        <f>D212</f>
        <v>928500</v>
      </c>
      <c r="E211" s="275">
        <f t="shared" si="28"/>
        <v>133500</v>
      </c>
      <c r="F211" s="79">
        <f>F212</f>
        <v>1062000</v>
      </c>
    </row>
    <row r="212" spans="1:6" ht="13.5" customHeight="1">
      <c r="A212" s="202" t="s">
        <v>134</v>
      </c>
      <c r="B212" s="62"/>
      <c r="C212" s="337">
        <f>C213+C242+C247</f>
        <v>539330</v>
      </c>
      <c r="D212" s="79">
        <f>D213+D242+D247</f>
        <v>928500</v>
      </c>
      <c r="E212" s="337">
        <f t="shared" si="28"/>
        <v>133500</v>
      </c>
      <c r="F212" s="79">
        <f>F213+F242+F247</f>
        <v>1062000</v>
      </c>
    </row>
    <row r="213" spans="1:6" ht="12.75">
      <c r="A213" s="423" t="s">
        <v>135</v>
      </c>
      <c r="B213" s="420"/>
      <c r="C213" s="332">
        <f>C215+C234+C238</f>
        <v>509330</v>
      </c>
      <c r="D213" s="71">
        <f>D215+D234+D238</f>
        <v>778500</v>
      </c>
      <c r="E213" s="332">
        <f t="shared" si="28"/>
        <v>113500</v>
      </c>
      <c r="F213" s="71">
        <f>F215+F234+F238</f>
        <v>892000</v>
      </c>
    </row>
    <row r="214" spans="1:6" ht="12.75">
      <c r="A214" s="203" t="s">
        <v>175</v>
      </c>
      <c r="B214" s="88"/>
      <c r="C214" s="333"/>
      <c r="D214" s="87"/>
      <c r="E214" s="287">
        <f t="shared" si="28"/>
        <v>0</v>
      </c>
      <c r="F214" s="87"/>
    </row>
    <row r="215" spans="1:6" ht="12.75">
      <c r="A215" s="421" t="s">
        <v>151</v>
      </c>
      <c r="B215" s="422"/>
      <c r="C215" s="330">
        <f>C216</f>
        <v>506214</v>
      </c>
      <c r="D215" s="85">
        <f>D216</f>
        <v>757500</v>
      </c>
      <c r="E215" s="330">
        <f t="shared" si="28"/>
        <v>92500</v>
      </c>
      <c r="F215" s="85">
        <f>F216</f>
        <v>850000</v>
      </c>
    </row>
    <row r="216" spans="1:6" ht="12.75">
      <c r="A216" s="185">
        <v>3</v>
      </c>
      <c r="B216" s="66" t="s">
        <v>94</v>
      </c>
      <c r="C216" s="273">
        <f>C217+C222+C232</f>
        <v>506214</v>
      </c>
      <c r="D216" s="70">
        <f>D217+D222+D232</f>
        <v>757500</v>
      </c>
      <c r="E216" s="273">
        <f t="shared" si="28"/>
        <v>92500</v>
      </c>
      <c r="F216" s="70">
        <f>F217+F222+F232</f>
        <v>850000</v>
      </c>
    </row>
    <row r="217" spans="1:6" ht="12.75">
      <c r="A217" s="185">
        <v>31</v>
      </c>
      <c r="B217" s="67" t="s">
        <v>37</v>
      </c>
      <c r="C217" s="273">
        <f>SUM(C218:C221)</f>
        <v>46459</v>
      </c>
      <c r="D217" s="70">
        <f>SUM(D218:D221)</f>
        <v>95000</v>
      </c>
      <c r="E217" s="273">
        <f t="shared" si="28"/>
        <v>0</v>
      </c>
      <c r="F217" s="70">
        <f>SUM(F218:F221)</f>
        <v>95000</v>
      </c>
    </row>
    <row r="218" spans="1:6" ht="12.75">
      <c r="A218" s="186">
        <v>3111</v>
      </c>
      <c r="B218" s="60" t="s">
        <v>127</v>
      </c>
      <c r="C218" s="274">
        <v>38158</v>
      </c>
      <c r="D218" s="50">
        <v>80000</v>
      </c>
      <c r="E218" s="274">
        <f t="shared" si="28"/>
        <v>0</v>
      </c>
      <c r="F218" s="50">
        <v>80000</v>
      </c>
    </row>
    <row r="219" spans="1:6" ht="12.75">
      <c r="A219" s="186">
        <v>3121</v>
      </c>
      <c r="B219" s="56" t="s">
        <v>39</v>
      </c>
      <c r="C219" s="274">
        <v>2500</v>
      </c>
      <c r="D219" s="50">
        <v>2500</v>
      </c>
      <c r="E219" s="274">
        <f t="shared" si="28"/>
        <v>0</v>
      </c>
      <c r="F219" s="50">
        <v>2500</v>
      </c>
    </row>
    <row r="220" spans="1:6" ht="13.5" customHeight="1">
      <c r="A220" s="186">
        <v>3132</v>
      </c>
      <c r="B220" s="56" t="s">
        <v>128</v>
      </c>
      <c r="C220" s="274">
        <v>5152</v>
      </c>
      <c r="D220" s="50">
        <v>11000</v>
      </c>
      <c r="E220" s="274">
        <f t="shared" si="28"/>
        <v>0</v>
      </c>
      <c r="F220" s="50">
        <v>11000</v>
      </c>
    </row>
    <row r="221" spans="1:6" ht="15.75" customHeight="1">
      <c r="A221" s="186">
        <v>3133</v>
      </c>
      <c r="B221" s="56" t="s">
        <v>166</v>
      </c>
      <c r="C221" s="274">
        <v>649</v>
      </c>
      <c r="D221" s="50">
        <v>1500</v>
      </c>
      <c r="E221" s="274">
        <f t="shared" si="28"/>
        <v>0</v>
      </c>
      <c r="F221" s="50">
        <v>1500</v>
      </c>
    </row>
    <row r="222" spans="1:6" ht="12.75">
      <c r="A222" s="185">
        <v>32</v>
      </c>
      <c r="B222" s="66" t="s">
        <v>41</v>
      </c>
      <c r="C222" s="273">
        <f>SUM(C223:C231)</f>
        <v>458098</v>
      </c>
      <c r="D222" s="70">
        <f>SUM(D223:D231)</f>
        <v>657500</v>
      </c>
      <c r="E222" s="273">
        <f t="shared" si="28"/>
        <v>92500</v>
      </c>
      <c r="F222" s="70">
        <f>SUM(F223:F231)</f>
        <v>750000</v>
      </c>
    </row>
    <row r="223" spans="1:6" ht="12.75" customHeight="1">
      <c r="A223" s="186">
        <v>3211</v>
      </c>
      <c r="B223" s="56" t="s">
        <v>77</v>
      </c>
      <c r="C223" s="274">
        <v>140</v>
      </c>
      <c r="D223" s="50">
        <v>1500</v>
      </c>
      <c r="E223" s="274">
        <f t="shared" si="28"/>
        <v>0</v>
      </c>
      <c r="F223" s="50">
        <v>1500</v>
      </c>
    </row>
    <row r="224" spans="1:6" ht="12.75">
      <c r="A224" s="186">
        <v>3213</v>
      </c>
      <c r="B224" s="56" t="s">
        <v>78</v>
      </c>
      <c r="C224" s="274">
        <v>0</v>
      </c>
      <c r="D224" s="50">
        <v>1000</v>
      </c>
      <c r="E224" s="274">
        <f t="shared" si="28"/>
        <v>0</v>
      </c>
      <c r="F224" s="50">
        <v>1000</v>
      </c>
    </row>
    <row r="225" spans="1:6" ht="12.75">
      <c r="A225" s="186">
        <v>3221</v>
      </c>
      <c r="B225" s="56" t="s">
        <v>101</v>
      </c>
      <c r="C225" s="274">
        <v>0</v>
      </c>
      <c r="D225" s="50">
        <v>1000</v>
      </c>
      <c r="E225" s="274">
        <f t="shared" si="28"/>
        <v>0</v>
      </c>
      <c r="F225" s="50">
        <v>1000</v>
      </c>
    </row>
    <row r="226" spans="1:6" ht="12.75">
      <c r="A226" s="186">
        <v>3223</v>
      </c>
      <c r="B226" s="56" t="s">
        <v>72</v>
      </c>
      <c r="C226" s="274">
        <v>0</v>
      </c>
      <c r="D226" s="50">
        <v>18000</v>
      </c>
      <c r="E226" s="274">
        <f t="shared" si="28"/>
        <v>0</v>
      </c>
      <c r="F226" s="50">
        <v>18000</v>
      </c>
    </row>
    <row r="227" spans="1:6" ht="12.75">
      <c r="A227" s="186">
        <v>3225</v>
      </c>
      <c r="B227" s="56" t="s">
        <v>82</v>
      </c>
      <c r="C227" s="274">
        <v>0</v>
      </c>
      <c r="D227" s="50">
        <v>40000</v>
      </c>
      <c r="E227" s="274">
        <f t="shared" si="28"/>
        <v>45000</v>
      </c>
      <c r="F227" s="50">
        <v>85000</v>
      </c>
    </row>
    <row r="228" spans="1:6" ht="12.75">
      <c r="A228" s="186">
        <v>3231</v>
      </c>
      <c r="B228" s="56" t="s">
        <v>79</v>
      </c>
      <c r="C228" s="274">
        <v>1910</v>
      </c>
      <c r="D228" s="50">
        <v>4000</v>
      </c>
      <c r="E228" s="274">
        <f t="shared" si="28"/>
        <v>500</v>
      </c>
      <c r="F228" s="50">
        <v>4500</v>
      </c>
    </row>
    <row r="229" spans="1:6" ht="12.75">
      <c r="A229" s="186">
        <v>3232</v>
      </c>
      <c r="B229" s="56" t="s">
        <v>278</v>
      </c>
      <c r="C229" s="274">
        <v>454153</v>
      </c>
      <c r="D229" s="50">
        <v>585000</v>
      </c>
      <c r="E229" s="274">
        <f t="shared" si="28"/>
        <v>29000</v>
      </c>
      <c r="F229" s="50">
        <v>614000</v>
      </c>
    </row>
    <row r="230" spans="1:6" ht="12.75">
      <c r="A230" s="186">
        <v>3293</v>
      </c>
      <c r="B230" s="56" t="s">
        <v>70</v>
      </c>
      <c r="C230" s="274">
        <v>0</v>
      </c>
      <c r="D230" s="50">
        <v>2000</v>
      </c>
      <c r="E230" s="274">
        <f t="shared" si="28"/>
        <v>-2000</v>
      </c>
      <c r="F230" s="50">
        <v>0</v>
      </c>
    </row>
    <row r="231" spans="1:6" ht="12.75">
      <c r="A231" s="186">
        <v>3299</v>
      </c>
      <c r="B231" s="56" t="s">
        <v>45</v>
      </c>
      <c r="C231" s="274">
        <v>1895</v>
      </c>
      <c r="D231" s="50">
        <v>5000</v>
      </c>
      <c r="E231" s="274">
        <f t="shared" si="28"/>
        <v>20000</v>
      </c>
      <c r="F231" s="50">
        <v>25000</v>
      </c>
    </row>
    <row r="232" spans="1:6" ht="12.75">
      <c r="A232" s="185">
        <v>34</v>
      </c>
      <c r="B232" s="221" t="s">
        <v>46</v>
      </c>
      <c r="C232" s="288">
        <f>C233</f>
        <v>1657</v>
      </c>
      <c r="D232" s="70">
        <f>D233</f>
        <v>5000</v>
      </c>
      <c r="E232" s="288">
        <f t="shared" si="28"/>
        <v>0</v>
      </c>
      <c r="F232" s="70">
        <f>F233</f>
        <v>5000</v>
      </c>
    </row>
    <row r="233" spans="1:6" ht="12.75">
      <c r="A233" s="186">
        <v>3431</v>
      </c>
      <c r="B233" s="220" t="s">
        <v>80</v>
      </c>
      <c r="C233" s="289">
        <v>1657</v>
      </c>
      <c r="D233" s="50">
        <v>5000</v>
      </c>
      <c r="E233" s="289">
        <f t="shared" si="28"/>
        <v>0</v>
      </c>
      <c r="F233" s="50">
        <v>5000</v>
      </c>
    </row>
    <row r="234" spans="1:6" s="11" customFormat="1" ht="12.75">
      <c r="A234" s="321" t="s">
        <v>279</v>
      </c>
      <c r="B234" s="322"/>
      <c r="C234" s="323">
        <f aca="true" t="shared" si="29" ref="C234:F236">C235</f>
        <v>0</v>
      </c>
      <c r="D234" s="324">
        <f t="shared" si="29"/>
        <v>6000</v>
      </c>
      <c r="E234" s="323">
        <f t="shared" si="28"/>
        <v>21000</v>
      </c>
      <c r="F234" s="324">
        <f t="shared" si="29"/>
        <v>27000</v>
      </c>
    </row>
    <row r="235" spans="1:6" ht="12.75">
      <c r="A235" s="222">
        <v>4</v>
      </c>
      <c r="B235" s="223" t="s">
        <v>113</v>
      </c>
      <c r="C235" s="288">
        <f t="shared" si="29"/>
        <v>0</v>
      </c>
      <c r="D235" s="263">
        <f t="shared" si="29"/>
        <v>6000</v>
      </c>
      <c r="E235" s="288">
        <f t="shared" si="28"/>
        <v>21000</v>
      </c>
      <c r="F235" s="263">
        <f t="shared" si="29"/>
        <v>27000</v>
      </c>
    </row>
    <row r="236" spans="1:6" ht="12.75">
      <c r="A236" s="222">
        <v>42</v>
      </c>
      <c r="B236" s="223" t="s">
        <v>280</v>
      </c>
      <c r="C236" s="288">
        <f t="shared" si="29"/>
        <v>0</v>
      </c>
      <c r="D236" s="263">
        <f t="shared" si="29"/>
        <v>6000</v>
      </c>
      <c r="E236" s="288">
        <f t="shared" si="28"/>
        <v>21000</v>
      </c>
      <c r="F236" s="263">
        <f t="shared" si="29"/>
        <v>27000</v>
      </c>
    </row>
    <row r="237" spans="1:6" ht="12.75">
      <c r="A237" s="186">
        <v>4221</v>
      </c>
      <c r="B237" s="220" t="s">
        <v>368</v>
      </c>
      <c r="C237" s="289">
        <v>0</v>
      </c>
      <c r="D237" s="50">
        <v>6000</v>
      </c>
      <c r="E237" s="335">
        <f t="shared" si="28"/>
        <v>21000</v>
      </c>
      <c r="F237" s="50">
        <v>27000</v>
      </c>
    </row>
    <row r="238" spans="1:6" ht="12.75">
      <c r="A238" s="428" t="s">
        <v>193</v>
      </c>
      <c r="B238" s="429"/>
      <c r="C238" s="334">
        <f aca="true" t="shared" si="30" ref="C238:F240">C239</f>
        <v>3116</v>
      </c>
      <c r="D238" s="69">
        <f t="shared" si="30"/>
        <v>15000</v>
      </c>
      <c r="E238" s="334">
        <f t="shared" si="28"/>
        <v>0</v>
      </c>
      <c r="F238" s="69">
        <f t="shared" si="30"/>
        <v>15000</v>
      </c>
    </row>
    <row r="239" spans="1:6" ht="12.75">
      <c r="A239" s="185">
        <v>4</v>
      </c>
      <c r="B239" s="66" t="s">
        <v>113</v>
      </c>
      <c r="C239" s="273">
        <f t="shared" si="30"/>
        <v>3116</v>
      </c>
      <c r="D239" s="70">
        <f t="shared" si="30"/>
        <v>15000</v>
      </c>
      <c r="E239" s="273">
        <f t="shared" si="28"/>
        <v>0</v>
      </c>
      <c r="F239" s="70">
        <f t="shared" si="30"/>
        <v>15000</v>
      </c>
    </row>
    <row r="240" spans="1:6" ht="22.5">
      <c r="A240" s="185">
        <v>42</v>
      </c>
      <c r="B240" s="66" t="s">
        <v>114</v>
      </c>
      <c r="C240" s="273">
        <f t="shared" si="30"/>
        <v>3116</v>
      </c>
      <c r="D240" s="70">
        <f>D241</f>
        <v>15000</v>
      </c>
      <c r="E240" s="273">
        <f t="shared" si="28"/>
        <v>0</v>
      </c>
      <c r="F240" s="70">
        <f>F241</f>
        <v>15000</v>
      </c>
    </row>
    <row r="241" spans="1:6" ht="12.75">
      <c r="A241" s="186">
        <v>4241</v>
      </c>
      <c r="B241" s="56" t="s">
        <v>136</v>
      </c>
      <c r="C241" s="274">
        <v>3116</v>
      </c>
      <c r="D241" s="50">
        <v>15000</v>
      </c>
      <c r="E241" s="378">
        <f t="shared" si="28"/>
        <v>0</v>
      </c>
      <c r="F241" s="50">
        <v>15000</v>
      </c>
    </row>
    <row r="242" spans="1:6" ht="12.75">
      <c r="A242" s="423" t="s">
        <v>137</v>
      </c>
      <c r="B242" s="420"/>
      <c r="C242" s="332">
        <f aca="true" t="shared" si="31" ref="C242:F245">C243</f>
        <v>20000</v>
      </c>
      <c r="D242" s="71">
        <f t="shared" si="31"/>
        <v>125000</v>
      </c>
      <c r="E242" s="332">
        <f t="shared" si="28"/>
        <v>20000</v>
      </c>
      <c r="F242" s="71">
        <f t="shared" si="31"/>
        <v>145000</v>
      </c>
    </row>
    <row r="243" spans="1:6" ht="12.75">
      <c r="A243" s="419" t="s">
        <v>199</v>
      </c>
      <c r="B243" s="420"/>
      <c r="C243" s="293">
        <f t="shared" si="31"/>
        <v>20000</v>
      </c>
      <c r="D243" s="69">
        <f t="shared" si="31"/>
        <v>125000</v>
      </c>
      <c r="E243" s="336">
        <f t="shared" si="28"/>
        <v>20000</v>
      </c>
      <c r="F243" s="69">
        <f t="shared" si="31"/>
        <v>145000</v>
      </c>
    </row>
    <row r="244" spans="1:6" ht="15.75" customHeight="1">
      <c r="A244" s="185">
        <v>3</v>
      </c>
      <c r="B244" s="66" t="s">
        <v>94</v>
      </c>
      <c r="C244" s="273">
        <f t="shared" si="31"/>
        <v>20000</v>
      </c>
      <c r="D244" s="70">
        <f t="shared" si="31"/>
        <v>125000</v>
      </c>
      <c r="E244" s="273">
        <f t="shared" si="28"/>
        <v>20000</v>
      </c>
      <c r="F244" s="70">
        <f t="shared" si="31"/>
        <v>145000</v>
      </c>
    </row>
    <row r="245" spans="1:6" ht="12.75">
      <c r="A245" s="185">
        <v>38</v>
      </c>
      <c r="B245" s="66" t="s">
        <v>95</v>
      </c>
      <c r="C245" s="273">
        <f t="shared" si="31"/>
        <v>20000</v>
      </c>
      <c r="D245" s="70">
        <f>D246</f>
        <v>125000</v>
      </c>
      <c r="E245" s="273">
        <f t="shared" si="28"/>
        <v>20000</v>
      </c>
      <c r="F245" s="70">
        <f>F246</f>
        <v>145000</v>
      </c>
    </row>
    <row r="246" spans="1:6" ht="15" customHeight="1">
      <c r="A246" s="186">
        <v>3811</v>
      </c>
      <c r="B246" s="56" t="s">
        <v>96</v>
      </c>
      <c r="C246" s="274">
        <v>20000</v>
      </c>
      <c r="D246" s="50">
        <v>125000</v>
      </c>
      <c r="E246" s="274">
        <f t="shared" si="28"/>
        <v>20000</v>
      </c>
      <c r="F246" s="50">
        <v>145000</v>
      </c>
    </row>
    <row r="247" spans="1:6" ht="15" customHeight="1">
      <c r="A247" s="190" t="s">
        <v>197</v>
      </c>
      <c r="B247" s="58"/>
      <c r="C247" s="305">
        <f aca="true" t="shared" si="32" ref="C247:F250">C248</f>
        <v>10000</v>
      </c>
      <c r="D247" s="71">
        <f t="shared" si="32"/>
        <v>25000</v>
      </c>
      <c r="E247" s="305">
        <f t="shared" si="28"/>
        <v>0</v>
      </c>
      <c r="F247" s="71">
        <f t="shared" si="32"/>
        <v>25000</v>
      </c>
    </row>
    <row r="248" spans="1:6" ht="15" customHeight="1">
      <c r="A248" s="187" t="s">
        <v>318</v>
      </c>
      <c r="B248" s="55"/>
      <c r="C248" s="297">
        <f t="shared" si="32"/>
        <v>10000</v>
      </c>
      <c r="D248" s="69">
        <f t="shared" si="32"/>
        <v>25000</v>
      </c>
      <c r="E248" s="297">
        <f t="shared" si="28"/>
        <v>0</v>
      </c>
      <c r="F248" s="69">
        <f t="shared" si="32"/>
        <v>25000</v>
      </c>
    </row>
    <row r="249" spans="1:6" ht="15" customHeight="1">
      <c r="A249" s="185">
        <v>3</v>
      </c>
      <c r="B249" s="106" t="s">
        <v>94</v>
      </c>
      <c r="C249" s="273">
        <f t="shared" si="32"/>
        <v>10000</v>
      </c>
      <c r="D249" s="70">
        <f t="shared" si="32"/>
        <v>25000</v>
      </c>
      <c r="E249" s="273">
        <f t="shared" si="28"/>
        <v>0</v>
      </c>
      <c r="F249" s="70">
        <f t="shared" si="32"/>
        <v>25000</v>
      </c>
    </row>
    <row r="250" spans="1:6" ht="15" customHeight="1">
      <c r="A250" s="185">
        <v>38</v>
      </c>
      <c r="B250" s="106" t="s">
        <v>95</v>
      </c>
      <c r="C250" s="273">
        <f t="shared" si="32"/>
        <v>10000</v>
      </c>
      <c r="D250" s="70">
        <f>D251</f>
        <v>25000</v>
      </c>
      <c r="E250" s="273">
        <f t="shared" si="28"/>
        <v>0</v>
      </c>
      <c r="F250" s="70">
        <f>F251</f>
        <v>25000</v>
      </c>
    </row>
    <row r="251" spans="1:6" ht="15" customHeight="1">
      <c r="A251" s="186">
        <v>3811</v>
      </c>
      <c r="B251" s="56" t="s">
        <v>96</v>
      </c>
      <c r="C251" s="274">
        <v>10000</v>
      </c>
      <c r="D251" s="50">
        <v>25000</v>
      </c>
      <c r="E251" s="274">
        <f t="shared" si="28"/>
        <v>0</v>
      </c>
      <c r="F251" s="50">
        <v>25000</v>
      </c>
    </row>
    <row r="252" spans="1:6" ht="12.75">
      <c r="A252" s="201" t="s">
        <v>200</v>
      </c>
      <c r="B252" s="80" t="s">
        <v>236</v>
      </c>
      <c r="C252" s="275">
        <f aca="true" t="shared" si="33" ref="C252:F253">C253</f>
        <v>151000</v>
      </c>
      <c r="D252" s="79">
        <f t="shared" si="33"/>
        <v>300000</v>
      </c>
      <c r="E252" s="275">
        <f t="shared" si="28"/>
        <v>0</v>
      </c>
      <c r="F252" s="79">
        <f t="shared" si="33"/>
        <v>300000</v>
      </c>
    </row>
    <row r="253" spans="1:6" ht="12.75">
      <c r="A253" s="202" t="s">
        <v>138</v>
      </c>
      <c r="B253" s="62"/>
      <c r="C253" s="337">
        <f t="shared" si="33"/>
        <v>151000</v>
      </c>
      <c r="D253" s="79">
        <f t="shared" si="33"/>
        <v>300000</v>
      </c>
      <c r="E253" s="337">
        <f t="shared" si="28"/>
        <v>0</v>
      </c>
      <c r="F253" s="79">
        <f t="shared" si="33"/>
        <v>300000</v>
      </c>
    </row>
    <row r="254" spans="1:6" ht="12.75">
      <c r="A254" s="204" t="s">
        <v>139</v>
      </c>
      <c r="B254" s="58"/>
      <c r="C254" s="305">
        <f>C255+C259</f>
        <v>151000</v>
      </c>
      <c r="D254" s="71">
        <f>D255+D259</f>
        <v>300000</v>
      </c>
      <c r="E254" s="305">
        <f t="shared" si="28"/>
        <v>0</v>
      </c>
      <c r="F254" s="71">
        <f>F255+F259</f>
        <v>300000</v>
      </c>
    </row>
    <row r="255" spans="1:6" ht="17.25" customHeight="1">
      <c r="A255" s="184" t="s">
        <v>140</v>
      </c>
      <c r="B255" s="55"/>
      <c r="C255" s="297">
        <f aca="true" t="shared" si="34" ref="C255:F257">C256</f>
        <v>130000</v>
      </c>
      <c r="D255" s="69">
        <f t="shared" si="34"/>
        <v>250000</v>
      </c>
      <c r="E255" s="297">
        <f t="shared" si="28"/>
        <v>0</v>
      </c>
      <c r="F255" s="69">
        <f t="shared" si="34"/>
        <v>250000</v>
      </c>
    </row>
    <row r="256" spans="1:6" ht="15.75" customHeight="1">
      <c r="A256" s="185">
        <v>3</v>
      </c>
      <c r="B256" s="66" t="s">
        <v>94</v>
      </c>
      <c r="C256" s="273">
        <f t="shared" si="34"/>
        <v>130000</v>
      </c>
      <c r="D256" s="70">
        <f t="shared" si="34"/>
        <v>250000</v>
      </c>
      <c r="E256" s="273">
        <f t="shared" si="28"/>
        <v>0</v>
      </c>
      <c r="F256" s="70">
        <f t="shared" si="34"/>
        <v>250000</v>
      </c>
    </row>
    <row r="257" spans="1:6" ht="12.75">
      <c r="A257" s="185">
        <v>38</v>
      </c>
      <c r="B257" s="66" t="s">
        <v>95</v>
      </c>
      <c r="C257" s="273">
        <f t="shared" si="34"/>
        <v>130000</v>
      </c>
      <c r="D257" s="70">
        <f>D258</f>
        <v>250000</v>
      </c>
      <c r="E257" s="273">
        <f t="shared" si="28"/>
        <v>0</v>
      </c>
      <c r="F257" s="70">
        <f>F258</f>
        <v>250000</v>
      </c>
    </row>
    <row r="258" spans="1:6" ht="12.75">
      <c r="A258" s="186">
        <v>3811</v>
      </c>
      <c r="B258" s="60" t="s">
        <v>96</v>
      </c>
      <c r="C258" s="274">
        <v>130000</v>
      </c>
      <c r="D258" s="50">
        <v>250000</v>
      </c>
      <c r="E258" s="274">
        <f t="shared" si="28"/>
        <v>0</v>
      </c>
      <c r="F258" s="50">
        <v>250000</v>
      </c>
    </row>
    <row r="259" spans="1:6" ht="12.75">
      <c r="A259" s="184" t="s">
        <v>141</v>
      </c>
      <c r="B259" s="109"/>
      <c r="C259" s="297">
        <f aca="true" t="shared" si="35" ref="C259:F261">C260</f>
        <v>21000</v>
      </c>
      <c r="D259" s="69">
        <f t="shared" si="35"/>
        <v>50000</v>
      </c>
      <c r="E259" s="297">
        <f t="shared" si="28"/>
        <v>0</v>
      </c>
      <c r="F259" s="69">
        <f t="shared" si="35"/>
        <v>50000</v>
      </c>
    </row>
    <row r="260" spans="1:6" ht="12.75">
      <c r="A260" s="185">
        <v>3</v>
      </c>
      <c r="B260" s="66" t="s">
        <v>94</v>
      </c>
      <c r="C260" s="273">
        <f t="shared" si="35"/>
        <v>21000</v>
      </c>
      <c r="D260" s="70">
        <f t="shared" si="35"/>
        <v>50000</v>
      </c>
      <c r="E260" s="273">
        <f t="shared" si="28"/>
        <v>0</v>
      </c>
      <c r="F260" s="70">
        <f t="shared" si="35"/>
        <v>50000</v>
      </c>
    </row>
    <row r="261" spans="1:6" ht="15" customHeight="1">
      <c r="A261" s="185">
        <v>38</v>
      </c>
      <c r="B261" s="66" t="s">
        <v>95</v>
      </c>
      <c r="C261" s="273">
        <f t="shared" si="35"/>
        <v>21000</v>
      </c>
      <c r="D261" s="70">
        <f>D262</f>
        <v>50000</v>
      </c>
      <c r="E261" s="273">
        <f t="shared" si="28"/>
        <v>0</v>
      </c>
      <c r="F261" s="70">
        <f>F262</f>
        <v>50000</v>
      </c>
    </row>
    <row r="262" spans="1:6" ht="15" customHeight="1">
      <c r="A262" s="186">
        <v>3811</v>
      </c>
      <c r="B262" s="56" t="s">
        <v>96</v>
      </c>
      <c r="C262" s="274">
        <v>21000</v>
      </c>
      <c r="D262" s="50">
        <v>50000</v>
      </c>
      <c r="E262" s="274">
        <f t="shared" si="28"/>
        <v>0</v>
      </c>
      <c r="F262" s="50">
        <v>50000</v>
      </c>
    </row>
    <row r="263" spans="1:6" ht="22.5" customHeight="1">
      <c r="A263" s="201" t="s">
        <v>206</v>
      </c>
      <c r="B263" s="80" t="s">
        <v>237</v>
      </c>
      <c r="C263" s="275">
        <f>C264</f>
        <v>158272</v>
      </c>
      <c r="D263" s="79">
        <f>D264</f>
        <v>333200</v>
      </c>
      <c r="E263" s="275">
        <f t="shared" si="28"/>
        <v>15000</v>
      </c>
      <c r="F263" s="79">
        <f>F264</f>
        <v>348200</v>
      </c>
    </row>
    <row r="264" spans="1:6" ht="12.75">
      <c r="A264" s="202" t="s">
        <v>142</v>
      </c>
      <c r="B264" s="62"/>
      <c r="C264" s="337">
        <f>C265+C270</f>
        <v>158272</v>
      </c>
      <c r="D264" s="79">
        <f>D265+D270</f>
        <v>333200</v>
      </c>
      <c r="E264" s="337">
        <f t="shared" si="28"/>
        <v>15000</v>
      </c>
      <c r="F264" s="79">
        <f>F265+F270</f>
        <v>348200</v>
      </c>
    </row>
    <row r="265" spans="1:6" ht="12.75">
      <c r="A265" s="204" t="s">
        <v>143</v>
      </c>
      <c r="B265" s="58"/>
      <c r="C265" s="305">
        <f aca="true" t="shared" si="36" ref="C265:F268">C266</f>
        <v>124772</v>
      </c>
      <c r="D265" s="71">
        <f t="shared" si="36"/>
        <v>243200</v>
      </c>
      <c r="E265" s="305">
        <f t="shared" si="28"/>
        <v>0</v>
      </c>
      <c r="F265" s="71">
        <f t="shared" si="36"/>
        <v>243200</v>
      </c>
    </row>
    <row r="266" spans="1:6" ht="12.75">
      <c r="A266" s="184" t="s">
        <v>218</v>
      </c>
      <c r="B266" s="55"/>
      <c r="C266" s="297">
        <f t="shared" si="36"/>
        <v>124772</v>
      </c>
      <c r="D266" s="69">
        <f t="shared" si="36"/>
        <v>243200</v>
      </c>
      <c r="E266" s="297">
        <f t="shared" si="28"/>
        <v>0</v>
      </c>
      <c r="F266" s="69">
        <f t="shared" si="36"/>
        <v>243200</v>
      </c>
    </row>
    <row r="267" spans="1:6" ht="12.75">
      <c r="A267" s="185">
        <v>3</v>
      </c>
      <c r="B267" s="66" t="s">
        <v>94</v>
      </c>
      <c r="C267" s="273">
        <f t="shared" si="36"/>
        <v>124772</v>
      </c>
      <c r="D267" s="70">
        <f t="shared" si="36"/>
        <v>243200</v>
      </c>
      <c r="E267" s="273">
        <f t="shared" si="28"/>
        <v>0</v>
      </c>
      <c r="F267" s="70">
        <f t="shared" si="36"/>
        <v>243200</v>
      </c>
    </row>
    <row r="268" spans="1:6" ht="12.75">
      <c r="A268" s="185">
        <v>37</v>
      </c>
      <c r="B268" s="66" t="s">
        <v>133</v>
      </c>
      <c r="C268" s="273">
        <f t="shared" si="36"/>
        <v>124772</v>
      </c>
      <c r="D268" s="70">
        <f>D269</f>
        <v>243200</v>
      </c>
      <c r="E268" s="273">
        <f t="shared" si="28"/>
        <v>0</v>
      </c>
      <c r="F268" s="70">
        <f>F269</f>
        <v>243200</v>
      </c>
    </row>
    <row r="269" spans="1:6" ht="12.75">
      <c r="A269" s="186">
        <v>3721</v>
      </c>
      <c r="B269" s="56" t="s">
        <v>144</v>
      </c>
      <c r="C269" s="282">
        <v>124772</v>
      </c>
      <c r="D269" s="50">
        <v>243200</v>
      </c>
      <c r="E269" s="282">
        <f t="shared" si="28"/>
        <v>0</v>
      </c>
      <c r="F269" s="50">
        <v>243200</v>
      </c>
    </row>
    <row r="270" spans="1:6" ht="12.75">
      <c r="A270" s="204" t="s">
        <v>145</v>
      </c>
      <c r="B270" s="91"/>
      <c r="C270" s="327">
        <f>C271+C275</f>
        <v>33500</v>
      </c>
      <c r="D270" s="71">
        <f>D271+D275</f>
        <v>90000</v>
      </c>
      <c r="E270" s="327">
        <f t="shared" si="28"/>
        <v>15000</v>
      </c>
      <c r="F270" s="71">
        <f>F271+F275</f>
        <v>105000</v>
      </c>
    </row>
    <row r="271" spans="1:6" ht="12.75">
      <c r="A271" s="205" t="s">
        <v>319</v>
      </c>
      <c r="B271" s="89"/>
      <c r="C271" s="297">
        <f aca="true" t="shared" si="37" ref="C271:F273">C272</f>
        <v>21000</v>
      </c>
      <c r="D271" s="69">
        <f t="shared" si="37"/>
        <v>65000</v>
      </c>
      <c r="E271" s="297">
        <f t="shared" si="28"/>
        <v>15000</v>
      </c>
      <c r="F271" s="69">
        <f t="shared" si="37"/>
        <v>80000</v>
      </c>
    </row>
    <row r="272" spans="1:6" ht="12.75">
      <c r="A272" s="185">
        <v>3</v>
      </c>
      <c r="B272" s="66" t="s">
        <v>94</v>
      </c>
      <c r="C272" s="273">
        <f t="shared" si="37"/>
        <v>21000</v>
      </c>
      <c r="D272" s="70">
        <f t="shared" si="37"/>
        <v>65000</v>
      </c>
      <c r="E272" s="273">
        <f t="shared" si="28"/>
        <v>15000</v>
      </c>
      <c r="F272" s="70">
        <f t="shared" si="37"/>
        <v>80000</v>
      </c>
    </row>
    <row r="273" spans="1:6" ht="12.75">
      <c r="A273" s="185">
        <v>38</v>
      </c>
      <c r="B273" s="66" t="s">
        <v>95</v>
      </c>
      <c r="C273" s="273">
        <f t="shared" si="37"/>
        <v>21000</v>
      </c>
      <c r="D273" s="70">
        <f>D274</f>
        <v>65000</v>
      </c>
      <c r="E273" s="273">
        <f aca="true" t="shared" si="38" ref="E273:E284">F273-D273</f>
        <v>15000</v>
      </c>
      <c r="F273" s="70">
        <f>F274</f>
        <v>80000</v>
      </c>
    </row>
    <row r="274" spans="1:6" ht="12.75">
      <c r="A274" s="186">
        <v>3811</v>
      </c>
      <c r="B274" s="56" t="s">
        <v>96</v>
      </c>
      <c r="C274" s="274">
        <v>21000</v>
      </c>
      <c r="D274" s="50">
        <v>65000</v>
      </c>
      <c r="E274" s="274">
        <f t="shared" si="38"/>
        <v>15000</v>
      </c>
      <c r="F274" s="50">
        <v>80000</v>
      </c>
    </row>
    <row r="275" spans="1:6" ht="12.75">
      <c r="A275" s="184" t="s">
        <v>146</v>
      </c>
      <c r="B275" s="55"/>
      <c r="C275" s="297">
        <f aca="true" t="shared" si="39" ref="C275:F277">C276</f>
        <v>12500</v>
      </c>
      <c r="D275" s="69">
        <f t="shared" si="39"/>
        <v>25000</v>
      </c>
      <c r="E275" s="297">
        <f t="shared" si="38"/>
        <v>0</v>
      </c>
      <c r="F275" s="69">
        <f t="shared" si="39"/>
        <v>25000</v>
      </c>
    </row>
    <row r="276" spans="1:6" ht="12.75">
      <c r="A276" s="185">
        <v>3</v>
      </c>
      <c r="B276" s="66" t="s">
        <v>94</v>
      </c>
      <c r="C276" s="273">
        <f t="shared" si="39"/>
        <v>12500</v>
      </c>
      <c r="D276" s="70">
        <f t="shared" si="39"/>
        <v>25000</v>
      </c>
      <c r="E276" s="273">
        <f t="shared" si="38"/>
        <v>0</v>
      </c>
      <c r="F276" s="70">
        <f t="shared" si="39"/>
        <v>25000</v>
      </c>
    </row>
    <row r="277" spans="1:6" ht="12.75">
      <c r="A277" s="185">
        <v>38</v>
      </c>
      <c r="B277" s="66" t="s">
        <v>95</v>
      </c>
      <c r="C277" s="273">
        <f t="shared" si="39"/>
        <v>12500</v>
      </c>
      <c r="D277" s="70">
        <f>D278</f>
        <v>25000</v>
      </c>
      <c r="E277" s="273">
        <f t="shared" si="38"/>
        <v>0</v>
      </c>
      <c r="F277" s="70">
        <f>F278</f>
        <v>25000</v>
      </c>
    </row>
    <row r="278" spans="1:6" ht="12.75">
      <c r="A278" s="186">
        <v>3811</v>
      </c>
      <c r="B278" s="56" t="s">
        <v>96</v>
      </c>
      <c r="C278" s="289">
        <v>12500</v>
      </c>
      <c r="D278" s="50">
        <v>25000</v>
      </c>
      <c r="E278" s="289">
        <f t="shared" si="38"/>
        <v>0</v>
      </c>
      <c r="F278" s="50">
        <v>25000</v>
      </c>
    </row>
    <row r="279" spans="1:6" ht="24" customHeight="1">
      <c r="A279" s="201" t="s">
        <v>207</v>
      </c>
      <c r="B279" s="96" t="s">
        <v>238</v>
      </c>
      <c r="C279" s="290">
        <f aca="true" t="shared" si="40" ref="C279:F281">C280</f>
        <v>0</v>
      </c>
      <c r="D279" s="79">
        <f t="shared" si="40"/>
        <v>20000</v>
      </c>
      <c r="E279" s="290">
        <f t="shared" si="38"/>
        <v>0</v>
      </c>
      <c r="F279" s="79">
        <f t="shared" si="40"/>
        <v>20000</v>
      </c>
    </row>
    <row r="280" spans="1:6" ht="12.75">
      <c r="A280" s="206" t="s">
        <v>142</v>
      </c>
      <c r="B280" s="74"/>
      <c r="C280" s="340">
        <f t="shared" si="40"/>
        <v>0</v>
      </c>
      <c r="D280" s="92">
        <f t="shared" si="40"/>
        <v>20000</v>
      </c>
      <c r="E280" s="340">
        <f t="shared" si="38"/>
        <v>0</v>
      </c>
      <c r="F280" s="92">
        <f t="shared" si="40"/>
        <v>20000</v>
      </c>
    </row>
    <row r="281" spans="1:6" ht="20.25" customHeight="1">
      <c r="A281" s="184" t="s">
        <v>329</v>
      </c>
      <c r="B281" s="76"/>
      <c r="C281" s="291">
        <f t="shared" si="40"/>
        <v>0</v>
      </c>
      <c r="D281" s="69">
        <f t="shared" si="40"/>
        <v>20000</v>
      </c>
      <c r="E281" s="291">
        <f t="shared" si="38"/>
        <v>0</v>
      </c>
      <c r="F281" s="69">
        <f t="shared" si="40"/>
        <v>20000</v>
      </c>
    </row>
    <row r="282" spans="1:6" ht="12.75">
      <c r="A282" s="207">
        <v>3</v>
      </c>
      <c r="B282" s="75" t="s">
        <v>94</v>
      </c>
      <c r="C282" s="292">
        <f aca="true" t="shared" si="41" ref="C282:F283">C283</f>
        <v>0</v>
      </c>
      <c r="D282" s="70">
        <f t="shared" si="41"/>
        <v>20000</v>
      </c>
      <c r="E282" s="292">
        <f t="shared" si="38"/>
        <v>0</v>
      </c>
      <c r="F282" s="70">
        <f t="shared" si="41"/>
        <v>20000</v>
      </c>
    </row>
    <row r="283" spans="1:6" ht="12.75">
      <c r="A283" s="207">
        <v>38</v>
      </c>
      <c r="B283" s="75" t="s">
        <v>95</v>
      </c>
      <c r="C283" s="292">
        <f t="shared" si="41"/>
        <v>0</v>
      </c>
      <c r="D283" s="264">
        <f>D284</f>
        <v>20000</v>
      </c>
      <c r="E283" s="292">
        <f t="shared" si="38"/>
        <v>0</v>
      </c>
      <c r="F283" s="264">
        <f>F284</f>
        <v>20000</v>
      </c>
    </row>
    <row r="284" spans="1:6" ht="12.75">
      <c r="A284" s="186">
        <v>3811</v>
      </c>
      <c r="B284" s="77" t="s">
        <v>96</v>
      </c>
      <c r="C284" s="274"/>
      <c r="D284" s="50">
        <v>20000</v>
      </c>
      <c r="E284" s="274">
        <f t="shared" si="38"/>
        <v>0</v>
      </c>
      <c r="F284" s="50">
        <v>20000</v>
      </c>
    </row>
    <row r="287" spans="4:6" ht="12.75">
      <c r="D287" s="90"/>
      <c r="E287" s="90"/>
      <c r="F287" s="90"/>
    </row>
  </sheetData>
  <sheetProtection/>
  <mergeCells count="11">
    <mergeCell ref="A5:B5"/>
    <mergeCell ref="A172:B172"/>
    <mergeCell ref="A194:B194"/>
    <mergeCell ref="A196:B196"/>
    <mergeCell ref="A243:B243"/>
    <mergeCell ref="A215:B215"/>
    <mergeCell ref="A242:B242"/>
    <mergeCell ref="A64:B64"/>
    <mergeCell ref="A200:B200"/>
    <mergeCell ref="A213:B213"/>
    <mergeCell ref="A238:B238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D27"/>
  <sheetViews>
    <sheetView tabSelected="1" zoomScalePageLayoutView="0" workbookViewId="0" topLeftCell="A1">
      <selection activeCell="C18" sqref="C18"/>
    </sheetView>
  </sheetViews>
  <sheetFormatPr defaultColWidth="9.140625" defaultRowHeight="12.75"/>
  <cols>
    <col min="3" max="3" width="60.57421875" style="0" customWidth="1"/>
  </cols>
  <sheetData>
    <row r="1" spans="2:4" ht="12.75">
      <c r="B1" s="38"/>
      <c r="C1" s="38"/>
      <c r="D1" s="38"/>
    </row>
    <row r="2" spans="2:4" ht="12.75">
      <c r="B2" s="38"/>
      <c r="C2" s="38"/>
      <c r="D2" s="38"/>
    </row>
    <row r="3" spans="2:4" ht="12.75">
      <c r="B3" s="38"/>
      <c r="C3" s="38"/>
      <c r="D3" s="38"/>
    </row>
    <row r="4" spans="2:4" ht="12.75">
      <c r="B4" s="22" t="s">
        <v>83</v>
      </c>
      <c r="C4" s="39" t="s">
        <v>84</v>
      </c>
      <c r="D4" s="40"/>
    </row>
    <row r="5" spans="2:4" ht="12.75">
      <c r="B5" s="41"/>
      <c r="C5" s="39"/>
      <c r="D5" s="40"/>
    </row>
    <row r="6" spans="2:4" ht="12.75">
      <c r="B6" s="435" t="s">
        <v>34</v>
      </c>
      <c r="C6" s="413"/>
      <c r="D6" s="413"/>
    </row>
    <row r="7" spans="2:4" ht="12.75">
      <c r="B7" s="38"/>
      <c r="C7" s="39"/>
      <c r="D7" s="38"/>
    </row>
    <row r="8" spans="2:4" ht="12.75">
      <c r="B8" s="418" t="s">
        <v>372</v>
      </c>
      <c r="C8" s="418"/>
      <c r="D8" s="418"/>
    </row>
    <row r="9" spans="2:4" ht="12.75">
      <c r="B9" s="418" t="s">
        <v>335</v>
      </c>
      <c r="C9" s="418"/>
      <c r="D9" s="418"/>
    </row>
    <row r="10" spans="2:4" ht="12.75">
      <c r="B10" s="38"/>
      <c r="C10" s="39"/>
      <c r="D10" s="38"/>
    </row>
    <row r="11" spans="2:4" ht="12.75">
      <c r="B11" s="38"/>
      <c r="C11" s="39"/>
      <c r="D11" s="38"/>
    </row>
    <row r="12" spans="2:4" ht="12.75">
      <c r="B12" s="38"/>
      <c r="C12" s="39"/>
      <c r="D12" s="38"/>
    </row>
    <row r="13" spans="2:4" ht="12.75">
      <c r="B13" s="38"/>
      <c r="C13" s="42" t="s">
        <v>85</v>
      </c>
      <c r="D13" s="38"/>
    </row>
    <row r="14" spans="2:4" ht="12.75">
      <c r="B14" s="38"/>
      <c r="C14" s="42"/>
      <c r="D14" s="38"/>
    </row>
    <row r="15" spans="2:4" ht="12.75">
      <c r="B15" s="38"/>
      <c r="C15" s="42"/>
      <c r="D15" s="38"/>
    </row>
    <row r="16" spans="2:4" ht="12.75">
      <c r="B16" s="38"/>
      <c r="C16" s="39"/>
      <c r="D16" s="38"/>
    </row>
    <row r="17" spans="2:4" ht="12.75">
      <c r="B17" s="43" t="s">
        <v>87</v>
      </c>
      <c r="C17" s="39" t="s">
        <v>378</v>
      </c>
      <c r="D17" s="38"/>
    </row>
    <row r="18" spans="2:4" ht="12.75">
      <c r="B18" s="43" t="s">
        <v>86</v>
      </c>
      <c r="C18" s="39" t="s">
        <v>379</v>
      </c>
      <c r="D18" s="38"/>
    </row>
    <row r="19" spans="2:4" ht="12.75">
      <c r="B19" s="38"/>
      <c r="C19" s="39"/>
      <c r="D19" s="38"/>
    </row>
    <row r="20" spans="2:4" ht="12.75">
      <c r="B20" s="38"/>
      <c r="C20" s="44" t="s">
        <v>88</v>
      </c>
      <c r="D20" s="38"/>
    </row>
    <row r="21" spans="2:4" ht="12.75">
      <c r="B21" s="38"/>
      <c r="C21" s="44"/>
      <c r="D21" s="38"/>
    </row>
    <row r="22" spans="2:4" ht="12.75">
      <c r="B22" s="38"/>
      <c r="C22" s="44" t="s">
        <v>184</v>
      </c>
      <c r="D22" s="38"/>
    </row>
    <row r="23" spans="2:4" ht="12.75">
      <c r="B23" s="38"/>
      <c r="C23" s="44" t="s">
        <v>373</v>
      </c>
      <c r="D23" s="38"/>
    </row>
    <row r="24" spans="2:4" ht="12.75">
      <c r="B24" s="38"/>
      <c r="C24" s="44"/>
      <c r="D24" s="38"/>
    </row>
    <row r="25" spans="2:4" ht="12.75">
      <c r="B25" s="38"/>
      <c r="C25" s="39"/>
      <c r="D25" s="38"/>
    </row>
    <row r="26" spans="2:4" ht="12.75">
      <c r="B26" s="43" t="s">
        <v>334</v>
      </c>
      <c r="C26" s="45" t="s">
        <v>377</v>
      </c>
      <c r="D26" s="38"/>
    </row>
    <row r="27" ht="12.75">
      <c r="C27" s="7"/>
    </row>
  </sheetData>
  <sheetProtection/>
  <mergeCells count="3">
    <mergeCell ref="B6:D6"/>
    <mergeCell ref="B8:D8"/>
    <mergeCell ref="B9:D9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lipovica</dc:creator>
  <cp:keywords/>
  <dc:description/>
  <cp:lastModifiedBy>Tajnistvo</cp:lastModifiedBy>
  <cp:lastPrinted>2013-07-15T09:42:09Z</cp:lastPrinted>
  <dcterms:created xsi:type="dcterms:W3CDTF">2004-02-16T15:22:46Z</dcterms:created>
  <dcterms:modified xsi:type="dcterms:W3CDTF">2013-11-14T07:28:32Z</dcterms:modified>
  <cp:category/>
  <cp:version/>
  <cp:contentType/>
  <cp:contentStatus/>
</cp:coreProperties>
</file>