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15" yWindow="65521" windowWidth="8910" windowHeight="9450" tabRatio="592" activeTab="6"/>
  </bookViews>
  <sheets>
    <sheet name="OPCI DIO" sheetId="1" r:id="rId1"/>
    <sheet name="PRIHODI" sheetId="2" r:id="rId2"/>
    <sheet name="Općinsko vijeće" sheetId="3" r:id="rId3"/>
    <sheet name="RASHODI" sheetId="4" r:id="rId4"/>
    <sheet name="RnZaduzivanja" sheetId="5" r:id="rId5"/>
    <sheet name="Upravni odjel" sheetId="6" r:id="rId6"/>
    <sheet name="ZakljucneOd" sheetId="7" r:id="rId7"/>
  </sheets>
  <definedNames/>
  <calcPr fullCalcOnLoad="1"/>
</workbook>
</file>

<file path=xl/sharedStrings.xml><?xml version="1.0" encoding="utf-8"?>
<sst xmlns="http://schemas.openxmlformats.org/spreadsheetml/2006/main" count="457" uniqueCount="343">
  <si>
    <t>Članak 1.</t>
  </si>
  <si>
    <t>I</t>
  </si>
  <si>
    <t>A</t>
  </si>
  <si>
    <t>donijelo je</t>
  </si>
  <si>
    <t>C</t>
  </si>
  <si>
    <t>B</t>
  </si>
  <si>
    <t>kn bez lp</t>
  </si>
  <si>
    <t>Članak 2.</t>
  </si>
  <si>
    <t>PRIHODI POSLOVANJA</t>
  </si>
  <si>
    <t>Broj konta</t>
  </si>
  <si>
    <t>Naziv prihoda</t>
  </si>
  <si>
    <t>Prihodi od poreza</t>
  </si>
  <si>
    <t>Porez i prirez na dohodak</t>
  </si>
  <si>
    <t>Porez i prirez na dohodak od nesamostalnog rada</t>
  </si>
  <si>
    <t>Porezi na imovinu</t>
  </si>
  <si>
    <t>Porezi na robu i usluge</t>
  </si>
  <si>
    <t>Pomoći od subjekata unutar opće države</t>
  </si>
  <si>
    <t>Pomoći iz Proračuna</t>
  </si>
  <si>
    <t>Tekuće pomoći iz proračuna</t>
  </si>
  <si>
    <t>Prihodi od imovine</t>
  </si>
  <si>
    <t>Prihodi od financijske imovine</t>
  </si>
  <si>
    <t>Kamate na oročena sredstva i depozite po viđenju</t>
  </si>
  <si>
    <t>Prihodi od nefinancijske imovine</t>
  </si>
  <si>
    <t>Naknade za koncesije</t>
  </si>
  <si>
    <t>Prihodi od zakupa i iznajmljivanja imovine</t>
  </si>
  <si>
    <t>Prihodi od administrativnih pristojbi i po posebnim propisima</t>
  </si>
  <si>
    <t>Administrativne (upravne) pristojbe</t>
  </si>
  <si>
    <t>Državne upravne i sudske pristojbe</t>
  </si>
  <si>
    <t>Prihodi po posebnim propisima</t>
  </si>
  <si>
    <t>PRIHODI OD PRODAJE NEFINANCIJSKE IMOVINE</t>
  </si>
  <si>
    <t>Prihodi od prodaje neproizv. imovine</t>
  </si>
  <si>
    <t>Prihodi od prodaje materijalne imovine - prirodnih bogatstava</t>
  </si>
  <si>
    <t>Zemljište</t>
  </si>
  <si>
    <t>Prihodi od prodaje građevinskih objekata</t>
  </si>
  <si>
    <t>Stambeni objekti</t>
  </si>
  <si>
    <t xml:space="preserve"> </t>
  </si>
  <si>
    <t>RASHODI POSLOVANJA</t>
  </si>
  <si>
    <t>Naziv rashoda</t>
  </si>
  <si>
    <t>Rashodi za zaposlene</t>
  </si>
  <si>
    <t>Plaće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</si>
  <si>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</si>
  <si>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</si>
  <si>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</si>
  <si>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</si>
  <si>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</si>
  <si>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</si>
  <si>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</si>
  <si>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</si>
  <si>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Ostali financijski rashodi</t>
  </si>
  <si>
    <t>Naknade građanima i kućanstvima iz Proračuna</t>
  </si>
  <si>
    <t>Ostali rashodi</t>
  </si>
  <si>
    <t>Tekuće donacije</t>
  </si>
  <si>
    <t>Kazne, penali i naknade štete</t>
  </si>
  <si>
    <t>RASHODI ZA NABAVU NEFINANCIJSKE IMOVINE</t>
  </si>
  <si>
    <t>Materijalna imovina - prirodna bogatstva</t>
  </si>
  <si>
    <t>Građevinski objekti</t>
  </si>
  <si>
    <t>Postrojenja i oprema</t>
  </si>
  <si>
    <t>Rashodi za nabavu neproizvedene imovine</t>
  </si>
  <si>
    <t>Rashodi za nabavu proizvedene dugotrajne imovine</t>
  </si>
  <si>
    <t>Naziv izdataka</t>
  </si>
  <si>
    <t>VLASTITI IZVORI</t>
  </si>
  <si>
    <t>Rezultat poslovanja</t>
  </si>
  <si>
    <t>Višak prihoda</t>
  </si>
  <si>
    <t>RAČUN ZADUŽIVANJA</t>
  </si>
  <si>
    <t>Naziv</t>
  </si>
  <si>
    <t>PRIMICI OD FINANCIJSKE IMOVINE I ZADUŽIVANJA</t>
  </si>
  <si>
    <t>Primici od zaduživanja</t>
  </si>
  <si>
    <t>Primljeni zajmovi od banaka i ostalih financijskih institucija izvan javnog sektora</t>
  </si>
  <si>
    <t>IZDACI ZA FINANCIJSKU IMOVINU I OTPLATE ZAJMOVA</t>
  </si>
  <si>
    <t>RAZDJEL 001</t>
  </si>
  <si>
    <t>Naknade za rad predstavničkih i izvršnih tijela, povjerenstva</t>
  </si>
  <si>
    <t>Reprezentacija</t>
  </si>
  <si>
    <t>Zimska služba</t>
  </si>
  <si>
    <t>Energija</t>
  </si>
  <si>
    <t>RAZDJEL 002</t>
  </si>
  <si>
    <t>JEDINSTVENI UPRAVNI ODJEL</t>
  </si>
  <si>
    <t>Plaće za redovni rad</t>
  </si>
  <si>
    <t>Dprinos za zapošljavanje 1,7%</t>
  </si>
  <si>
    <t>Službena putovanja</t>
  </si>
  <si>
    <t>Stručno usavršavanje zaposlenika</t>
  </si>
  <si>
    <t>Usluge telefona, pošte i prijevoza</t>
  </si>
  <si>
    <t>Bankarske usluge i usluge platnog prometa</t>
  </si>
  <si>
    <t>Zatezne kamate</t>
  </si>
  <si>
    <t>Sitni inventar</t>
  </si>
  <si>
    <t>III</t>
  </si>
  <si>
    <t>ZAKLJUČNE ODREDBE</t>
  </si>
  <si>
    <t>OPĆINSKO VIJEĆE OPĆINE VELIKA LUDINA</t>
  </si>
  <si>
    <t>URBROJ:</t>
  </si>
  <si>
    <t>KLASA:</t>
  </si>
  <si>
    <t>Velika Ludina,</t>
  </si>
  <si>
    <t>Predsjednik:</t>
  </si>
  <si>
    <t>Nematerijalna imovina</t>
  </si>
  <si>
    <t>Kapitalne pomoći iz proračuna</t>
  </si>
  <si>
    <r>
      <t xml:space="preserve">                      </t>
    </r>
    <r>
      <rPr>
        <b/>
        <sz val="10"/>
        <rFont val="Arial"/>
        <family val="2"/>
      </rPr>
      <t>P O S E B N I  D I O</t>
    </r>
  </si>
  <si>
    <r>
      <t xml:space="preserve">                    </t>
    </r>
    <r>
      <rPr>
        <b/>
        <sz val="10"/>
        <rFont val="Arial"/>
        <family val="2"/>
      </rPr>
      <t xml:space="preserve">  U K U P N O  R A S H O D I  I  I Z D A C I</t>
    </r>
  </si>
  <si>
    <t>Aktivnost</t>
  </si>
  <si>
    <t>Rashodi poslovanja</t>
  </si>
  <si>
    <t>Donacije i ostali rashodi</t>
  </si>
  <si>
    <t>Tekuće donacije u novcu</t>
  </si>
  <si>
    <t>GLAVA 01</t>
  </si>
  <si>
    <t>JEDINSTVENI  UPRAVNI  ODJEL</t>
  </si>
  <si>
    <t>Aktivnost:</t>
  </si>
  <si>
    <t>Naknada za prijevoz</t>
  </si>
  <si>
    <t>Uredski materijal</t>
  </si>
  <si>
    <t>Usluge promiđbe i informiranja (čestitke, natječaji)</t>
  </si>
  <si>
    <t>Zdravstvene i veterinarske usluge</t>
  </si>
  <si>
    <t>Računalne usluge</t>
  </si>
  <si>
    <t>Premija osiguranja za opremu i zgrade</t>
  </si>
  <si>
    <t>Usluge tekućeg i investicijskog održavanja</t>
  </si>
  <si>
    <t>GLAVA  02</t>
  </si>
  <si>
    <t>KOMUNALNA  INFRASTRUKTURA</t>
  </si>
  <si>
    <t>Funkcijska klasifikacija:04- Ekonomska klasifikacija</t>
  </si>
  <si>
    <t>Program 01: Priprema i donošenje akata iz djelokruga tijela</t>
  </si>
  <si>
    <t xml:space="preserve">Program 01: Održavanje objekata i uređaja komunal. infrastrukture  </t>
  </si>
  <si>
    <t>Aktivnost: Rashodi za uređaje i javnu rasvjetu</t>
  </si>
  <si>
    <t>Rashodi za nabavu nefinancijske imovine</t>
  </si>
  <si>
    <t>Rashodi za nabavu proizvedene dugotrajne imov.</t>
  </si>
  <si>
    <t>Program: Zaštita od požara</t>
  </si>
  <si>
    <t>Aktivnost: Rad DVD općine</t>
  </si>
  <si>
    <t>GLAVA  05</t>
  </si>
  <si>
    <t>Funkcijska klasifikacija: 07- Zdravstvo</t>
  </si>
  <si>
    <t>Program: Dodatne usluge u zdravstvu</t>
  </si>
  <si>
    <t>Aktivnost: Poslovi deratizacije</t>
  </si>
  <si>
    <t>Komunalne usluge</t>
  </si>
  <si>
    <t>Aktivnost: Troškovi prijevoza laboratorijskih uzoraka</t>
  </si>
  <si>
    <t>GLAVA  06</t>
  </si>
  <si>
    <t>Program 01- Program predškolskog odgoja</t>
  </si>
  <si>
    <t>Plaće za redovan rad</t>
  </si>
  <si>
    <t>Doprinosi za zdravstveno osiguranje</t>
  </si>
  <si>
    <t>Doprinos za zapošljavanje</t>
  </si>
  <si>
    <t>Program 02: Javne potrebe iznad standarda u školstvu</t>
  </si>
  <si>
    <t xml:space="preserve">Ostali rashodi </t>
  </si>
  <si>
    <t>GLAVA  07</t>
  </si>
  <si>
    <t>Naknade građanima i kućanstvima</t>
  </si>
  <si>
    <t>Funkcijska klasifikacija: 08- Rekreacija, kultura i religija</t>
  </si>
  <si>
    <t>Program 01: Program javnih potreba</t>
  </si>
  <si>
    <t>Knjige u knjižnici</t>
  </si>
  <si>
    <t>Program 02: Program obnove sakralnih objekata</t>
  </si>
  <si>
    <t>Funkcijska klasifikacija 08: -Rekreacija, kultura i religija</t>
  </si>
  <si>
    <t>Program: Organizacija sportskih aktivnosti</t>
  </si>
  <si>
    <t>Aktivnost: Djelatnost sportskog kluba " Sokol "</t>
  </si>
  <si>
    <t>Aktivnost: Djelatnost ostalih sportskih društava</t>
  </si>
  <si>
    <t>Funkcijska klasifikacija: 10- Socijalna skrb</t>
  </si>
  <si>
    <t>Program 01: Program novčane pomoći</t>
  </si>
  <si>
    <t>Naknade građanima i kućanstvima u novcu</t>
  </si>
  <si>
    <t>Program 02: Humanitarna skrb kroz udruge građana</t>
  </si>
  <si>
    <t>Aktivnost: Humanitarna djelatnost Crvenog križa</t>
  </si>
  <si>
    <t xml:space="preserve">Funkcijska klasifikacija: </t>
  </si>
  <si>
    <t>01- Opće javne usluge</t>
  </si>
  <si>
    <t>Program 01:</t>
  </si>
  <si>
    <t>Odvjetničke usluge, usluge javnog bilježnika, ugovor o djelu, autorski honorari, geodetsko - katastarske usluge</t>
  </si>
  <si>
    <t>Aktivnost: Administrativno tehničko osoblje                                          Korisnik:KNJIŽNICA I ČITAONICA VELIKA LUDINA</t>
  </si>
  <si>
    <t>Program 02:</t>
  </si>
  <si>
    <t xml:space="preserve">    OPĆI DIO</t>
  </si>
  <si>
    <t xml:space="preserve">   RAČUNA PRIHODA I RASHODA</t>
  </si>
  <si>
    <t xml:space="preserve">     prihodi poslovanja</t>
  </si>
  <si>
    <t xml:space="preserve">     prihodi od prodaje nefinancijske imovine</t>
  </si>
  <si>
    <t xml:space="preserve">     rashodi poslovanja</t>
  </si>
  <si>
    <t xml:space="preserve">     rashodi za nabavu nefinancijske imovine</t>
  </si>
  <si>
    <t xml:space="preserve">     razlika - višak/manjak</t>
  </si>
  <si>
    <t xml:space="preserve">     RASPOLOŽIVIH SREDSTAVA IZ PRETHODNIH GODINA</t>
  </si>
  <si>
    <t xml:space="preserve">    raspoloživa sredstva iz prethodnih godina</t>
  </si>
  <si>
    <t xml:space="preserve">    RAČUNA FINANCIRANJA</t>
  </si>
  <si>
    <t xml:space="preserve">    izdaci za financijsku imovinu i otplate zajmova</t>
  </si>
  <si>
    <t xml:space="preserve">    neto financiranja</t>
  </si>
  <si>
    <t xml:space="preserve">   višak/manjak + raspoloživa sredstva iz prethodnih godina + neto financiranje</t>
  </si>
  <si>
    <t xml:space="preserve">   Prihodi i rashodi, te primici i izdaci po ekonomskoj klasifikaciji utvrđuju se u Računu prihoda</t>
  </si>
  <si>
    <t>kn bez lipa</t>
  </si>
  <si>
    <t>Doprinosi za zapošljavanje</t>
  </si>
  <si>
    <t>Grafičke i tiskarske usluge</t>
  </si>
  <si>
    <r>
      <t>Donacije i ostali rasho</t>
    </r>
    <r>
      <rPr>
        <sz val="8"/>
        <rFont val="Arial"/>
        <family val="2"/>
      </rPr>
      <t>di</t>
    </r>
  </si>
  <si>
    <t>Naknada štete pravnim i fizičkim osobama</t>
  </si>
  <si>
    <t xml:space="preserve">Aktivnost: Odgojno i administrativno tehničko osoblje                      </t>
  </si>
  <si>
    <t xml:space="preserve">Korisnik: </t>
  </si>
  <si>
    <r>
      <t>D</t>
    </r>
    <r>
      <rPr>
        <b/>
        <sz val="8"/>
        <rFont val="Arial"/>
        <family val="2"/>
      </rPr>
      <t>JEČJI VRTIĆ LUDINA</t>
    </r>
  </si>
  <si>
    <t>Korisnik: OSNOVNA ŠKOLA LUDINA</t>
  </si>
  <si>
    <t>OSNOVNA ŠKOLA LUDINA</t>
  </si>
  <si>
    <t>Aktivnost:Administrativno tehničko osoblje</t>
  </si>
  <si>
    <t>Opremanje civilne zaštite</t>
  </si>
  <si>
    <t>Funkcijska klasifikacija: 01- opće javne usluge</t>
  </si>
  <si>
    <t>Usluge tekućeg i investicijskog održavanj građ. objekata</t>
  </si>
  <si>
    <t>Ostali nesp.finan. rash.( Porezna upr.-drž. zemlj.)</t>
  </si>
  <si>
    <t>Aktivnost: Udruge građana Općine Velika L.- voćari, vinogr.povrt.</t>
  </si>
  <si>
    <t>Usluge promidžbe i informiranja ( TV, Radio)</t>
  </si>
  <si>
    <t>OPĆINSKO  VIJEĆE</t>
  </si>
  <si>
    <t>_______________________</t>
  </si>
  <si>
    <t>Ostale zdravstvene usluge-laboratorij</t>
  </si>
  <si>
    <t>Aktivnost:Održavanje makad. cesta i uređenje parkirališta</t>
  </si>
  <si>
    <t>Nadzor nad provedbom deratizacije</t>
  </si>
  <si>
    <t>Usluge tekućeg održavanja opreme</t>
  </si>
  <si>
    <t>Tekući projekt: Sufinanc. uređenja zgrade škole i podr.škola</t>
  </si>
  <si>
    <t xml:space="preserve">Korisnik:   </t>
  </si>
  <si>
    <t>Naknade za prijevoz</t>
  </si>
  <si>
    <t>Ostale tekuće donacije</t>
  </si>
  <si>
    <t>Tekući projekt: Nabava proizvedene dugotrajne imovine</t>
  </si>
  <si>
    <t>Naknada za eviden. prikupljenih sred.-Moslavina</t>
  </si>
  <si>
    <t>Energija  (elektr. energ., plin )</t>
  </si>
  <si>
    <t>Aktivnost: Stipendiranje učenika i studenata i prijevoz uč.</t>
  </si>
  <si>
    <t>Program 03: Program očuvanja kulturne baštine</t>
  </si>
  <si>
    <t>Aktivnost: Sufinanciranje troškova školske kuhinje</t>
  </si>
  <si>
    <t>Aktivnost: Pomoć za obnovu sakralnih objekata</t>
  </si>
  <si>
    <t>GLAVA  08:</t>
  </si>
  <si>
    <t>GLAVA 03</t>
  </si>
  <si>
    <t>Funkcijska klasifikacija:04-Ekonomski poslovi</t>
  </si>
  <si>
    <t>Aktivnost:Subvencije u poljoprivredi</t>
  </si>
  <si>
    <t>Subvencije</t>
  </si>
  <si>
    <t>Subvencije poljoprivrednicima</t>
  </si>
  <si>
    <t>GLAVA  09:</t>
  </si>
  <si>
    <t xml:space="preserve">GLAVA 10: </t>
  </si>
  <si>
    <t>Subvencije u poljoprivredi</t>
  </si>
  <si>
    <t>Energija  (elektr. energ., plin, dizel gorivo)</t>
  </si>
  <si>
    <t>Vodni doprinos</t>
  </si>
  <si>
    <t xml:space="preserve">Bankarske usluge i usluge platnog prometa      </t>
  </si>
  <si>
    <t>Financijski rashodi                                         04</t>
  </si>
  <si>
    <t>Aktivnost: Održ. zgrada pučkih domova i dječjih igrališta    01</t>
  </si>
  <si>
    <t xml:space="preserve">Rashodi za nabavu proizvedene dugotr. imovine                                                           01  </t>
  </si>
  <si>
    <t xml:space="preserve">Aktivnost: Novčana pomoć građanima                                  </t>
  </si>
  <si>
    <t>GOSPODARSTVO                                           04</t>
  </si>
  <si>
    <t>Popravak makadamskih cesta                            04</t>
  </si>
  <si>
    <t>Usluge održavanja javne rasvjete                      06</t>
  </si>
  <si>
    <t>Program 02: Izgradnja objekata i uređaja komunalne infrastr.</t>
  </si>
  <si>
    <t>Kapitalni projekt:Izgradnja i asfaltiranje cesta                       04</t>
  </si>
  <si>
    <t>Vertikalna i horizontalna signalizacija                 04</t>
  </si>
  <si>
    <t>Aktivnost: Održavanje cesta u zimskim uvjetima                  05</t>
  </si>
  <si>
    <t>Aktivnost: Održavanje javnih i zelenih površina                    05</t>
  </si>
  <si>
    <t xml:space="preserve">Održavanje javnih i zelenih površina                 </t>
  </si>
  <si>
    <t>Aktivnost:Naknada štete                                                             01</t>
  </si>
  <si>
    <t>Energija                                                               04</t>
  </si>
  <si>
    <t>JAVNE POTREBE U ZDRAVSTVU                 07</t>
  </si>
  <si>
    <t xml:space="preserve">Funkcijska klasifikacija: 09- Obrazovanje                             </t>
  </si>
  <si>
    <t>JAVNE USTANOVE PREDŠKOLSKOG ODGOJA I OSNOVNOG OBRAZOVANJA   09</t>
  </si>
  <si>
    <t>PROGRAM DJELATNOSTI KULTURE        08</t>
  </si>
  <si>
    <t>PROGRAMSKA DJELATNOST SPORTA    08</t>
  </si>
  <si>
    <t>PROGRAMSKA DJELATNOST SOCIJALNE SKRBI                               10</t>
  </si>
  <si>
    <t>PROGRAM UDRUGA GRAĐANA OPĆINE V. LUDINA     10</t>
  </si>
  <si>
    <t xml:space="preserve">Predstavnička i izvršna tijela                  </t>
  </si>
  <si>
    <t>Materijal i dijelovi za tekuće i investicijsko održavanje</t>
  </si>
  <si>
    <t>Prihodi od zateznih kamata</t>
  </si>
  <si>
    <t>Naknada za korištenje nefinancijske imovine ( RR )</t>
  </si>
  <si>
    <t>Ostale pristojbe i naknade</t>
  </si>
  <si>
    <t>Doprinos za šume</t>
  </si>
  <si>
    <t>Komunalni doprinosi i naknade</t>
  </si>
  <si>
    <t>Komunalni doprinos</t>
  </si>
  <si>
    <t>Komunalna naknada</t>
  </si>
  <si>
    <t>Prihodi od prodaje proizv. dugotrajne imovine</t>
  </si>
  <si>
    <t>Komunalne usluge (voda, smeće,dimnjačar i ostale komunalne usluge)</t>
  </si>
  <si>
    <t>Ostali nespomenuti prihodi ( grobarina )</t>
  </si>
  <si>
    <t xml:space="preserve">Sanacija kom. deponije - Moslavina d.o.o. sufinanc.                           </t>
  </si>
  <si>
    <t>Stalni porezi na nepokretnu imovinu ( kuće za odmor)</t>
  </si>
  <si>
    <t>Povremeni porezi na imovinu (promet nekretnina)</t>
  </si>
  <si>
    <t>Porez na promet proizvoda i usluga</t>
  </si>
  <si>
    <t>Porez na korištenje dobara (tvrtka)</t>
  </si>
  <si>
    <t xml:space="preserve">    primici od financijske imovine i zaduživanja</t>
  </si>
  <si>
    <t>Program političkih stranaka                  01</t>
  </si>
  <si>
    <t>Donošenje akata i mjera iz djelokruga predstavničkog,izvršnog tijela i mjesne samouprave                                              01</t>
  </si>
  <si>
    <r>
      <t>Pr</t>
    </r>
    <r>
      <rPr>
        <b/>
        <sz val="8"/>
        <rFont val="Arial"/>
        <family val="0"/>
      </rPr>
      <t>ogram:Poticanje razvoja gospodarstva</t>
    </r>
  </si>
  <si>
    <t>Privatni automobil  u službene svrhe</t>
  </si>
  <si>
    <t>Tekuće održavanje prijevoznog sredstva</t>
  </si>
  <si>
    <t>Rashodi za nab. proizvedene dugotr. Imovine</t>
  </si>
  <si>
    <r>
      <t>R</t>
    </r>
    <r>
      <rPr>
        <b/>
        <sz val="8"/>
        <rFont val="Arial"/>
        <family val="2"/>
      </rPr>
      <t>ashodi za nabavu nefinancijske imovine</t>
    </r>
  </si>
  <si>
    <t>Rashodi za nab. proizvedene dugotr. imovine</t>
  </si>
  <si>
    <t>Izgradnja kanalizacije</t>
  </si>
  <si>
    <t>Ostali prihodi od nefinancijske imovine</t>
  </si>
  <si>
    <t>Komunalne usluge    ( voda, smeće, dimnjačarske</t>
  </si>
  <si>
    <t>Registracija vozila</t>
  </si>
  <si>
    <t>Sufinanciranje javnog prijevoza i smještaja u dom</t>
  </si>
  <si>
    <t>Sitni inventar-opremanje pučkih domova i Općina</t>
  </si>
  <si>
    <t xml:space="preserve"> usl. i ostale komunalne usluge)</t>
  </si>
  <si>
    <t xml:space="preserve">Usluge tekućeg i invest. održ. - uređenje objekta </t>
  </si>
  <si>
    <t>Tekući projekt:Nabava uredske opreme</t>
  </si>
  <si>
    <t>Rashodi za nabavu proizv. dugotrajne imov.</t>
  </si>
  <si>
    <t>Računala i računalna oprema</t>
  </si>
  <si>
    <t>Aktivnost: Udio u glavnici trg. društva izvan javnog sektora</t>
  </si>
  <si>
    <t>Izdaci za financijsku imovinu</t>
  </si>
  <si>
    <t>Izdaci za dionice i udjele u glavnici</t>
  </si>
  <si>
    <t>Dionice i udjeli u glav. trg. društva izvan javnog sektora</t>
  </si>
  <si>
    <t>Izdaci za dionice i udjeli u glavnici</t>
  </si>
  <si>
    <t>Dionice i udjeli u glavnici trgovačkih društava</t>
  </si>
  <si>
    <t>IZDACI ZA FINANCIJSKU IMOVINU</t>
  </si>
  <si>
    <t xml:space="preserve">    dionice i udjeli u glavnici</t>
  </si>
  <si>
    <t>Dionice i udjeli uglavnici</t>
  </si>
  <si>
    <t xml:space="preserve"> Na temelju članka 39.,a u svezi s člankom16. Zakona o Proračunu ( NN broj 87/08 ) i članka 34. i </t>
  </si>
  <si>
    <t>Rashodi za nabavu proizv. dugotrajne imovine</t>
  </si>
  <si>
    <t>Knjige, umjetnička djela i ostale izložbene vrijed.</t>
  </si>
  <si>
    <t xml:space="preserve">Naknade građanima i kućanstvima na temelju osiguranja i druge naknade </t>
  </si>
  <si>
    <t>35. Statuta Općine Velika Ludina ("Službene novine" Općine Velika Ludina broj  6/09 i 7/11), Općinsko</t>
  </si>
  <si>
    <t>Doprinos za zdravstveno osiguranje 13,5%</t>
  </si>
  <si>
    <t>Uređenje škole V. Ludina i zgrada područnih škola</t>
  </si>
  <si>
    <t>Dom Kompator</t>
  </si>
  <si>
    <t>Održavanje bankina i graba uz nerazvrstane promet.</t>
  </si>
  <si>
    <t>Krpanje asfalta na nerazvrstanim prometnicama</t>
  </si>
  <si>
    <t>Asfaltiranje cesta</t>
  </si>
  <si>
    <t>Kapitalni projekt:Uređenje pučkog doma u Kompatoru</t>
  </si>
  <si>
    <t xml:space="preserve">Aktivnost: Djelatnost KUD-a "Mijo Stuparić" </t>
  </si>
  <si>
    <t>Aktivnost: UHVIBDR, Udruga slijepih,ostale udruge</t>
  </si>
  <si>
    <t>Kapitalni projekt: Izgradnja kanalizacije       04</t>
  </si>
  <si>
    <t>Administrativno, tehničko i strčno osoblje  01</t>
  </si>
  <si>
    <t>plan za 2014.</t>
  </si>
  <si>
    <t xml:space="preserve">    i rashoda i Računu financiranja za 2014. godinu kako slijedi:</t>
  </si>
  <si>
    <t>plan za     2014.</t>
  </si>
  <si>
    <t xml:space="preserve"> plan za            2014.</t>
  </si>
  <si>
    <t>plan                  za 2014.</t>
  </si>
  <si>
    <t xml:space="preserve"> plan za      2014.</t>
  </si>
  <si>
    <t>plan za          2014.</t>
  </si>
  <si>
    <t xml:space="preserve"> plan za           2014.</t>
  </si>
  <si>
    <t>Dom Vidrenjak</t>
  </si>
  <si>
    <t>Kapitalni projekt:Dogradnja doma i izmjena krovišta</t>
  </si>
  <si>
    <t>Potporni zid iznad nogostupa u Vidrenjaku         04</t>
  </si>
  <si>
    <t>Potporni zid kod kuće Novković                         04</t>
  </si>
  <si>
    <t>Kapitalni projekt: Kupnja poslovnog prostora      06</t>
  </si>
  <si>
    <t>Poslovni objekt + LIFT</t>
  </si>
  <si>
    <t>Izrada vanjske tipske ograde s prednje strane Vrtića</t>
  </si>
  <si>
    <t>Uredski namještaj</t>
  </si>
  <si>
    <t>Kućice za autrobus (Grabričina i Okoli)</t>
  </si>
  <si>
    <t>Uredski objekat</t>
  </si>
  <si>
    <t>Vjekoslav Kamenščak</t>
  </si>
  <si>
    <t>povećanje / smanjenje</t>
  </si>
  <si>
    <t>novi plan I za 2014.</t>
  </si>
  <si>
    <t>povećanje/ smanjenje</t>
  </si>
  <si>
    <t xml:space="preserve">                                           I  IZMJENE I DOPUNE PRORAČUNA</t>
  </si>
  <si>
    <t xml:space="preserve">                                     OPĆINE VELIKA LUDINA ZA 2014. GODINU</t>
  </si>
  <si>
    <t>I Izmjene i dopune Proračuna Općine Velika Ludina za 2014. godinu sastoje se od :</t>
  </si>
  <si>
    <t>Projekt dom Kompator                                                 01</t>
  </si>
  <si>
    <t>Projekt ulaza u Poslovnu zonu I                                 01</t>
  </si>
  <si>
    <t>Kupnja zemljišta u centru V. Ludine ( za ulicu )        06</t>
  </si>
  <si>
    <t>Projekt- Pintarićeva ulica Vidrenjak                         01</t>
  </si>
  <si>
    <t>V Prostorni plan Općne V. Ludina                           01</t>
  </si>
  <si>
    <t>Projekt reciklažnog dvorišta                                      01</t>
  </si>
  <si>
    <t>Oprema- peć, kompjuter,printer, fax, namještaj i dr.</t>
  </si>
  <si>
    <t>Kapitalni projekt:Uređenje pučkog doma u Okolima</t>
  </si>
  <si>
    <t>Stipendije i školarine  ( 10+30 )</t>
  </si>
  <si>
    <t>RASPOLOŽIVA SREDSTVA IZ PRETHODNE GODINE</t>
  </si>
  <si>
    <t xml:space="preserve">Zbrinjav.otpada,čišćenje smetlišta i gospodar. otpadom           </t>
  </si>
  <si>
    <t>Projekt-nogostup do  M.Ludine s proširenjm ceste    01</t>
  </si>
  <si>
    <t xml:space="preserve">   rashodi za nabavu nefinancijske imovine (2013.)</t>
  </si>
  <si>
    <t xml:space="preserve">    rashodi poslovanja (2013.)</t>
  </si>
  <si>
    <t xml:space="preserve">I Izmjene i dopune Proračuna  Općine Velika Ludina za 2014. godinu stupaju na snagu osmog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</si>
  <si>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dana od dana objave u "Službenim novinama" Općine Velika Ludina</t>
  </si>
  <si>
    <t>Dom DVD Okoli</t>
  </si>
  <si>
    <t xml:space="preserve">               vijeće Općine Velika Ludina na svojoj  11.  sjednici održanoj  28.05.2014. godine</t>
  </si>
  <si>
    <t>400-06/14-01/04</t>
  </si>
  <si>
    <t>2176/19-02-14-1</t>
  </si>
  <si>
    <t>28.05. 2014.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</si>
</sst>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/mm/yyyy"/>
    <numFmt numFmtId="165" formatCode="0.0"/>
    <numFmt numFmtId="166" formatCode="0.000"/>
    <numFmt numFmtId="167" formatCode="00000"/>
    <numFmt numFmtId="168" formatCode="_-* #,##0.000\ _k_n_-;\-* #,##0.000\ _k_n_-;_-* &quot;-&quot;??\ _k_n_-;_-@_-"/>
    <numFmt numFmtId="169" formatCode="_-* #,##0.0\ _k_n_-;\-* #,##0.0\ _k_n_-;_-* &quot;-&quot;??\ _k_n_-;_-@_-"/>
    <numFmt numFmtId="170" formatCode="_-* #,##0\ _k_n_-;\-* #,##0\ _k_n_-;_-* &quot;-&quot;??\ _k_n_-;_-@_-"/>
    <numFmt numFmtId="171" formatCode="#,##0;[Red]#,##0"/>
    <numFmt numFmtId="172" formatCode="#,##0_ ;[Red]\-#,##0\ "/>
  </numFmts>
  <fonts count="4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5" fillId="0" borderId="0" xfId="0" applyFont="1" applyAlignment="1" applyProtection="1">
      <alignment horizontal="center" wrapText="1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Border="1" applyAlignment="1">
      <alignment wrapText="1"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5" fillId="0" borderId="0" xfId="0" applyFont="1" applyBorder="1" applyAlignment="1">
      <alignment wrapText="1"/>
    </xf>
    <xf numFmtId="0" fontId="3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 horizontal="left"/>
      <protection/>
    </xf>
    <xf numFmtId="0" fontId="4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3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right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10" xfId="0" applyBorder="1" applyAlignment="1">
      <alignment horizontal="left"/>
    </xf>
    <xf numFmtId="0" fontId="0" fillId="0" borderId="0" xfId="0" applyAlignment="1">
      <alignment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 applyProtection="1">
      <alignment wrapText="1"/>
      <protection/>
    </xf>
    <xf numFmtId="0" fontId="5" fillId="34" borderId="11" xfId="0" applyFont="1" applyFill="1" applyBorder="1" applyAlignment="1" applyProtection="1">
      <alignment wrapText="1"/>
      <protection/>
    </xf>
    <xf numFmtId="0" fontId="5" fillId="35" borderId="11" xfId="0" applyFont="1" applyFill="1" applyBorder="1" applyAlignment="1" applyProtection="1">
      <alignment wrapText="1"/>
      <protection/>
    </xf>
    <xf numFmtId="0" fontId="4" fillId="0" borderId="11" xfId="0" applyFont="1" applyBorder="1" applyAlignment="1" applyProtection="1">
      <alignment wrapText="1"/>
      <protection/>
    </xf>
    <xf numFmtId="0" fontId="4" fillId="35" borderId="11" xfId="0" applyFont="1" applyFill="1" applyBorder="1" applyAlignment="1">
      <alignment wrapText="1"/>
    </xf>
    <xf numFmtId="0" fontId="4" fillId="0" borderId="11" xfId="0" applyFont="1" applyBorder="1" applyAlignment="1">
      <alignment wrapText="1"/>
    </xf>
    <xf numFmtId="0" fontId="5" fillId="35" borderId="11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4" fillId="35" borderId="11" xfId="0" applyFont="1" applyFill="1" applyBorder="1" applyAlignment="1" applyProtection="1">
      <alignment wrapText="1"/>
      <protection/>
    </xf>
    <xf numFmtId="0" fontId="4" fillId="0" borderId="11" xfId="0" applyFont="1" applyBorder="1" applyAlignment="1">
      <alignment horizontal="left" wrapText="1"/>
    </xf>
    <xf numFmtId="0" fontId="4" fillId="35" borderId="11" xfId="0" applyFont="1" applyFill="1" applyBorder="1" applyAlignment="1">
      <alignment horizontal="left" wrapText="1"/>
    </xf>
    <xf numFmtId="0" fontId="4" fillId="33" borderId="11" xfId="0" applyFont="1" applyFill="1" applyBorder="1" applyAlignment="1">
      <alignment wrapText="1"/>
    </xf>
    <xf numFmtId="3" fontId="0" fillId="0" borderId="0" xfId="0" applyNumberFormat="1" applyAlignment="1">
      <alignment horizontal="center"/>
    </xf>
    <xf numFmtId="0" fontId="4" fillId="0" borderId="0" xfId="0" applyFont="1" applyAlignment="1">
      <alignment horizontal="right"/>
    </xf>
    <xf numFmtId="0" fontId="5" fillId="36" borderId="11" xfId="0" applyFont="1" applyFill="1" applyBorder="1" applyAlignment="1" applyProtection="1">
      <alignment wrapText="1"/>
      <protection/>
    </xf>
    <xf numFmtId="0" fontId="5" fillId="36" borderId="11" xfId="0" applyFont="1" applyFill="1" applyBorder="1" applyAlignment="1">
      <alignment wrapText="1"/>
    </xf>
    <xf numFmtId="0" fontId="5" fillId="36" borderId="11" xfId="0" applyFont="1" applyFill="1" applyBorder="1" applyAlignment="1">
      <alignment horizontal="left" wrapText="1"/>
    </xf>
    <xf numFmtId="3" fontId="3" fillId="34" borderId="11" xfId="0" applyNumberFormat="1" applyFont="1" applyFill="1" applyBorder="1" applyAlignment="1" applyProtection="1">
      <alignment/>
      <protection/>
    </xf>
    <xf numFmtId="0" fontId="5" fillId="33" borderId="12" xfId="0" applyFont="1" applyFill="1" applyBorder="1" applyAlignment="1">
      <alignment wrapText="1"/>
    </xf>
    <xf numFmtId="0" fontId="5" fillId="36" borderId="13" xfId="0" applyFont="1" applyFill="1" applyBorder="1" applyAlignment="1">
      <alignment wrapText="1"/>
    </xf>
    <xf numFmtId="0" fontId="5" fillId="35" borderId="14" xfId="0" applyFont="1" applyFill="1" applyBorder="1" applyAlignment="1">
      <alignment wrapText="1"/>
    </xf>
    <xf numFmtId="0" fontId="4" fillId="0" borderId="15" xfId="0" applyFont="1" applyBorder="1" applyAlignment="1">
      <alignment wrapText="1"/>
    </xf>
    <xf numFmtId="3" fontId="8" fillId="33" borderId="11" xfId="0" applyNumberFormat="1" applyFont="1" applyFill="1" applyBorder="1" applyAlignment="1" applyProtection="1">
      <alignment/>
      <protection/>
    </xf>
    <xf numFmtId="0" fontId="9" fillId="33" borderId="11" xfId="0" applyFont="1" applyFill="1" applyBorder="1" applyAlignment="1">
      <alignment wrapText="1"/>
    </xf>
    <xf numFmtId="0" fontId="3" fillId="35" borderId="16" xfId="0" applyFont="1" applyFill="1" applyBorder="1" applyAlignment="1">
      <alignment wrapText="1"/>
    </xf>
    <xf numFmtId="0" fontId="5" fillId="35" borderId="16" xfId="0" applyFont="1" applyFill="1" applyBorder="1" applyAlignment="1">
      <alignment wrapText="1"/>
    </xf>
    <xf numFmtId="0" fontId="0" fillId="35" borderId="17" xfId="0" applyFill="1" applyBorder="1" applyAlignment="1">
      <alignment/>
    </xf>
    <xf numFmtId="0" fontId="0" fillId="35" borderId="18" xfId="0" applyFill="1" applyBorder="1" applyAlignment="1">
      <alignment/>
    </xf>
    <xf numFmtId="0" fontId="4" fillId="35" borderId="0" xfId="0" applyFont="1" applyFill="1" applyAlignment="1">
      <alignment wrapText="1"/>
    </xf>
    <xf numFmtId="43" fontId="0" fillId="0" borderId="0" xfId="61" applyFont="1" applyAlignment="1">
      <alignment/>
    </xf>
    <xf numFmtId="0" fontId="4" fillId="34" borderId="15" xfId="0" applyFont="1" applyFill="1" applyBorder="1" applyAlignment="1">
      <alignment wrapText="1"/>
    </xf>
    <xf numFmtId="0" fontId="8" fillId="33" borderId="11" xfId="0" applyFont="1" applyFill="1" applyBorder="1" applyAlignment="1" applyProtection="1">
      <alignment horizontal="left"/>
      <protection/>
    </xf>
    <xf numFmtId="0" fontId="8" fillId="33" borderId="11" xfId="0" applyFont="1" applyFill="1" applyBorder="1" applyAlignment="1" applyProtection="1">
      <alignment wrapText="1"/>
      <protection/>
    </xf>
    <xf numFmtId="0" fontId="9" fillId="33" borderId="11" xfId="0" applyFont="1" applyFill="1" applyBorder="1" applyAlignment="1" applyProtection="1">
      <alignment wrapText="1"/>
      <protection/>
    </xf>
    <xf numFmtId="0" fontId="9" fillId="33" borderId="14" xfId="0" applyFont="1" applyFill="1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0" xfId="0" applyFont="1" applyAlignment="1">
      <alignment/>
    </xf>
    <xf numFmtId="9" fontId="4" fillId="34" borderId="11" xfId="51" applyFont="1" applyFill="1" applyBorder="1" applyAlignment="1">
      <alignment wrapText="1"/>
    </xf>
    <xf numFmtId="0" fontId="5" fillId="36" borderId="11" xfId="0" applyFont="1" applyFill="1" applyBorder="1" applyAlignment="1" applyProtection="1">
      <alignment wrapText="1"/>
      <protection/>
    </xf>
    <xf numFmtId="0" fontId="5" fillId="36" borderId="11" xfId="0" applyFont="1" applyFill="1" applyBorder="1" applyAlignment="1">
      <alignment wrapText="1"/>
    </xf>
    <xf numFmtId="0" fontId="4" fillId="37" borderId="11" xfId="0" applyFont="1" applyFill="1" applyBorder="1" applyAlignment="1" applyProtection="1">
      <alignment wrapText="1"/>
      <protection/>
    </xf>
    <xf numFmtId="0" fontId="5" fillId="35" borderId="11" xfId="0" applyFont="1" applyFill="1" applyBorder="1" applyAlignment="1">
      <alignment wrapText="1"/>
    </xf>
    <xf numFmtId="0" fontId="4" fillId="0" borderId="11" xfId="0" applyFont="1" applyBorder="1" applyAlignment="1" applyProtection="1">
      <alignment wrapText="1"/>
      <protection/>
    </xf>
    <xf numFmtId="3" fontId="0" fillId="37" borderId="11" xfId="0" applyNumberFormat="1" applyFill="1" applyBorder="1" applyAlignment="1">
      <alignment/>
    </xf>
    <xf numFmtId="0" fontId="4" fillId="37" borderId="11" xfId="0" applyFont="1" applyFill="1" applyBorder="1" applyAlignment="1">
      <alignment wrapText="1"/>
    </xf>
    <xf numFmtId="0" fontId="4" fillId="0" borderId="17" xfId="0" applyFont="1" applyBorder="1" applyAlignment="1" applyProtection="1">
      <alignment wrapText="1"/>
      <protection/>
    </xf>
    <xf numFmtId="2" fontId="5" fillId="36" borderId="11" xfId="0" applyNumberFormat="1" applyFont="1" applyFill="1" applyBorder="1" applyAlignment="1" applyProtection="1">
      <alignment wrapText="1"/>
      <protection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36" borderId="11" xfId="0" applyFont="1" applyFill="1" applyBorder="1" applyAlignment="1" applyProtection="1">
      <alignment horizontal="left"/>
      <protection/>
    </xf>
    <xf numFmtId="0" fontId="5" fillId="33" borderId="11" xfId="0" applyFont="1" applyFill="1" applyBorder="1" applyAlignment="1" applyProtection="1">
      <alignment wrapText="1"/>
      <protection/>
    </xf>
    <xf numFmtId="0" fontId="4" fillId="34" borderId="11" xfId="0" applyFont="1" applyFill="1" applyBorder="1" applyAlignment="1" applyProtection="1">
      <alignment wrapText="1"/>
      <protection/>
    </xf>
    <xf numFmtId="0" fontId="4" fillId="35" borderId="11" xfId="0" applyFont="1" applyFill="1" applyBorder="1" applyAlignment="1" applyProtection="1">
      <alignment wrapText="1"/>
      <protection/>
    </xf>
    <xf numFmtId="0" fontId="5" fillId="36" borderId="19" xfId="0" applyFont="1" applyFill="1" applyBorder="1" applyAlignment="1" applyProtection="1">
      <alignment wrapText="1"/>
      <protection/>
    </xf>
    <xf numFmtId="0" fontId="4" fillId="0" borderId="19" xfId="0" applyFont="1" applyBorder="1" applyAlignment="1" applyProtection="1">
      <alignment wrapText="1"/>
      <protection/>
    </xf>
    <xf numFmtId="0" fontId="4" fillId="0" borderId="20" xfId="0" applyFont="1" applyBorder="1" applyAlignment="1" applyProtection="1">
      <alignment wrapText="1"/>
      <protection/>
    </xf>
    <xf numFmtId="3" fontId="0" fillId="0" borderId="20" xfId="0" applyNumberFormat="1" applyFont="1" applyFill="1" applyBorder="1" applyAlignment="1" applyProtection="1">
      <alignment/>
      <protection/>
    </xf>
    <xf numFmtId="0" fontId="3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3" fontId="3" fillId="36" borderId="19" xfId="0" applyNumberFormat="1" applyFont="1" applyFill="1" applyBorder="1" applyAlignment="1" applyProtection="1">
      <alignment/>
      <protection/>
    </xf>
    <xf numFmtId="3" fontId="3" fillId="36" borderId="19" xfId="0" applyNumberFormat="1" applyFont="1" applyFill="1" applyBorder="1" applyAlignment="1" applyProtection="1">
      <alignment/>
      <protection/>
    </xf>
    <xf numFmtId="3" fontId="0" fillId="37" borderId="19" xfId="0" applyNumberFormat="1" applyFont="1" applyFill="1" applyBorder="1" applyAlignment="1" applyProtection="1">
      <alignment/>
      <protection/>
    </xf>
    <xf numFmtId="3" fontId="0" fillId="0" borderId="19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11" xfId="0" applyFont="1" applyBorder="1" applyAlignment="1">
      <alignment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>
      <alignment/>
    </xf>
    <xf numFmtId="3" fontId="0" fillId="0" borderId="21" xfId="0" applyNumberFormat="1" applyBorder="1" applyAlignment="1" applyProtection="1">
      <alignment/>
      <protection locked="0"/>
    </xf>
    <xf numFmtId="0" fontId="0" fillId="0" borderId="21" xfId="0" applyBorder="1" applyAlignment="1">
      <alignment/>
    </xf>
    <xf numFmtId="3" fontId="0" fillId="37" borderId="21" xfId="0" applyNumberFormat="1" applyFont="1" applyFill="1" applyBorder="1" applyAlignment="1">
      <alignment/>
    </xf>
    <xf numFmtId="0" fontId="4" fillId="0" borderId="19" xfId="0" applyFont="1" applyBorder="1" applyAlignment="1">
      <alignment/>
    </xf>
    <xf numFmtId="3" fontId="0" fillId="0" borderId="19" xfId="0" applyNumberFormat="1" applyBorder="1" applyAlignment="1" applyProtection="1">
      <alignment/>
      <protection locked="0"/>
    </xf>
    <xf numFmtId="0" fontId="0" fillId="0" borderId="19" xfId="0" applyBorder="1" applyAlignment="1">
      <alignment/>
    </xf>
    <xf numFmtId="3" fontId="0" fillId="37" borderId="19" xfId="0" applyNumberFormat="1" applyFont="1" applyFill="1" applyBorder="1" applyAlignment="1">
      <alignment/>
    </xf>
    <xf numFmtId="0" fontId="4" fillId="38" borderId="11" xfId="0" applyFont="1" applyFill="1" applyBorder="1" applyAlignment="1">
      <alignment/>
    </xf>
    <xf numFmtId="3" fontId="0" fillId="38" borderId="11" xfId="0" applyNumberFormat="1" applyFill="1" applyBorder="1" applyAlignment="1" applyProtection="1">
      <alignment/>
      <protection/>
    </xf>
    <xf numFmtId="3" fontId="3" fillId="38" borderId="11" xfId="0" applyNumberFormat="1" applyFont="1" applyFill="1" applyBorder="1" applyAlignment="1">
      <alignment/>
    </xf>
    <xf numFmtId="0" fontId="3" fillId="36" borderId="19" xfId="0" applyFont="1" applyFill="1" applyBorder="1" applyAlignment="1" applyProtection="1">
      <alignment horizontal="left" wrapText="1"/>
      <protection/>
    </xf>
    <xf numFmtId="0" fontId="0" fillId="0" borderId="19" xfId="0" applyFont="1" applyBorder="1" applyAlignment="1" applyProtection="1">
      <alignment horizontal="left" wrapText="1"/>
      <protection/>
    </xf>
    <xf numFmtId="0" fontId="0" fillId="0" borderId="20" xfId="0" applyFont="1" applyBorder="1" applyAlignment="1" applyProtection="1">
      <alignment horizontal="left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 wrapText="1"/>
      <protection/>
    </xf>
    <xf numFmtId="0" fontId="8" fillId="33" borderId="21" xfId="0" applyFont="1" applyFill="1" applyBorder="1" applyAlignment="1" applyProtection="1">
      <alignment horizontal="left"/>
      <protection/>
    </xf>
    <xf numFmtId="0" fontId="9" fillId="33" borderId="21" xfId="0" applyFont="1" applyFill="1" applyBorder="1" applyAlignment="1" applyProtection="1">
      <alignment wrapText="1"/>
      <protection/>
    </xf>
    <xf numFmtId="0" fontId="3" fillId="36" borderId="19" xfId="0" applyFont="1" applyFill="1" applyBorder="1" applyAlignment="1" applyProtection="1">
      <alignment horizontal="left"/>
      <protection/>
    </xf>
    <xf numFmtId="0" fontId="0" fillId="0" borderId="20" xfId="0" applyFont="1" applyBorder="1" applyAlignment="1" applyProtection="1">
      <alignment horizontal="left"/>
      <protection/>
    </xf>
    <xf numFmtId="0" fontId="8" fillId="33" borderId="22" xfId="0" applyFont="1" applyFill="1" applyBorder="1" applyAlignment="1" applyProtection="1">
      <alignment horizontal="left"/>
      <protection/>
    </xf>
    <xf numFmtId="0" fontId="9" fillId="33" borderId="22" xfId="0" applyFont="1" applyFill="1" applyBorder="1" applyAlignment="1" applyProtection="1">
      <alignment wrapText="1"/>
      <protection/>
    </xf>
    <xf numFmtId="0" fontId="0" fillId="0" borderId="19" xfId="0" applyFont="1" applyBorder="1" applyAlignment="1" applyProtection="1">
      <alignment horizontal="left"/>
      <protection/>
    </xf>
    <xf numFmtId="0" fontId="8" fillId="33" borderId="19" xfId="0" applyFont="1" applyFill="1" applyBorder="1" applyAlignment="1" applyProtection="1">
      <alignment horizontal="left"/>
      <protection/>
    </xf>
    <xf numFmtId="0" fontId="9" fillId="33" borderId="19" xfId="0" applyFont="1" applyFill="1" applyBorder="1" applyAlignment="1" applyProtection="1">
      <alignment wrapText="1"/>
      <protection/>
    </xf>
    <xf numFmtId="0" fontId="4" fillId="38" borderId="11" xfId="0" applyFont="1" applyFill="1" applyBorder="1" applyAlignment="1">
      <alignment wrapText="1"/>
    </xf>
    <xf numFmtId="0" fontId="3" fillId="36" borderId="21" xfId="0" applyFont="1" applyFill="1" applyBorder="1" applyAlignment="1" applyProtection="1">
      <alignment horizontal="left"/>
      <protection/>
    </xf>
    <xf numFmtId="0" fontId="5" fillId="36" borderId="21" xfId="0" applyFont="1" applyFill="1" applyBorder="1" applyAlignment="1" applyProtection="1">
      <alignment wrapText="1"/>
      <protection/>
    </xf>
    <xf numFmtId="3" fontId="3" fillId="36" borderId="21" xfId="0" applyNumberFormat="1" applyFont="1" applyFill="1" applyBorder="1" applyAlignment="1" applyProtection="1">
      <alignment/>
      <protection/>
    </xf>
    <xf numFmtId="0" fontId="0" fillId="0" borderId="19" xfId="0" applyBorder="1" applyAlignment="1" applyProtection="1">
      <alignment horizontal="left"/>
      <protection/>
    </xf>
    <xf numFmtId="3" fontId="0" fillId="0" borderId="19" xfId="0" applyNumberFormat="1" applyFont="1" applyBorder="1" applyAlignment="1" applyProtection="1">
      <alignment/>
      <protection/>
    </xf>
    <xf numFmtId="0" fontId="0" fillId="37" borderId="19" xfId="0" applyFont="1" applyFill="1" applyBorder="1" applyAlignment="1" applyProtection="1">
      <alignment horizontal="left"/>
      <protection/>
    </xf>
    <xf numFmtId="0" fontId="4" fillId="37" borderId="19" xfId="0" applyFont="1" applyFill="1" applyBorder="1" applyAlignment="1" applyProtection="1">
      <alignment wrapText="1"/>
      <protection/>
    </xf>
    <xf numFmtId="0" fontId="3" fillId="36" borderId="19" xfId="0" applyFont="1" applyFill="1" applyBorder="1" applyAlignment="1" applyProtection="1">
      <alignment horizontal="left"/>
      <protection/>
    </xf>
    <xf numFmtId="0" fontId="5" fillId="36" borderId="19" xfId="0" applyFont="1" applyFill="1" applyBorder="1" applyAlignment="1" applyProtection="1">
      <alignment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9" fillId="33" borderId="11" xfId="0" applyFont="1" applyFill="1" applyBorder="1" applyAlignment="1" applyProtection="1">
      <alignment horizontal="left"/>
      <protection/>
    </xf>
    <xf numFmtId="0" fontId="5" fillId="34" borderId="11" xfId="0" applyFont="1" applyFill="1" applyBorder="1" applyAlignment="1" applyProtection="1">
      <alignment horizontal="left"/>
      <protection/>
    </xf>
    <xf numFmtId="0" fontId="5" fillId="35" borderId="11" xfId="0" applyFont="1" applyFill="1" applyBorder="1" applyAlignment="1" applyProtection="1">
      <alignment horizontal="left"/>
      <protection/>
    </xf>
    <xf numFmtId="0" fontId="5" fillId="36" borderId="11" xfId="0" applyFont="1" applyFill="1" applyBorder="1" applyAlignment="1" applyProtection="1">
      <alignment horizontal="left"/>
      <protection/>
    </xf>
    <xf numFmtId="0" fontId="4" fillId="0" borderId="11" xfId="0" applyFont="1" applyBorder="1" applyAlignment="1" applyProtection="1">
      <alignment horizontal="left"/>
      <protection/>
    </xf>
    <xf numFmtId="0" fontId="4" fillId="0" borderId="17" xfId="0" applyFont="1" applyBorder="1" applyAlignment="1" applyProtection="1">
      <alignment horizontal="left"/>
      <protection/>
    </xf>
    <xf numFmtId="1" fontId="5" fillId="36" borderId="11" xfId="0" applyNumberFormat="1" applyFont="1" applyFill="1" applyBorder="1" applyAlignment="1">
      <alignment horizontal="left"/>
    </xf>
    <xf numFmtId="0" fontId="5" fillId="35" borderId="11" xfId="0" applyFont="1" applyFill="1" applyBorder="1" applyAlignment="1">
      <alignment/>
    </xf>
    <xf numFmtId="0" fontId="5" fillId="36" borderId="11" xfId="0" applyFont="1" applyFill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5" fillId="35" borderId="11" xfId="0" applyFont="1" applyFill="1" applyBorder="1" applyAlignment="1">
      <alignment horizontal="left"/>
    </xf>
    <xf numFmtId="0" fontId="9" fillId="33" borderId="11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left"/>
    </xf>
    <xf numFmtId="0" fontId="5" fillId="34" borderId="11" xfId="0" applyFont="1" applyFill="1" applyBorder="1" applyAlignment="1">
      <alignment horizontal="left"/>
    </xf>
    <xf numFmtId="0" fontId="4" fillId="36" borderId="11" xfId="0" applyFont="1" applyFill="1" applyBorder="1" applyAlignment="1" applyProtection="1">
      <alignment horizontal="left"/>
      <protection/>
    </xf>
    <xf numFmtId="0" fontId="5" fillId="33" borderId="11" xfId="0" applyFont="1" applyFill="1" applyBorder="1" applyAlignment="1" applyProtection="1">
      <alignment horizontal="left"/>
      <protection/>
    </xf>
    <xf numFmtId="0" fontId="4" fillId="34" borderId="11" xfId="0" applyFont="1" applyFill="1" applyBorder="1" applyAlignment="1" applyProtection="1">
      <alignment horizontal="left"/>
      <protection/>
    </xf>
    <xf numFmtId="0" fontId="5" fillId="35" borderId="16" xfId="0" applyFont="1" applyFill="1" applyBorder="1" applyAlignment="1" applyProtection="1">
      <alignment horizontal="left" wrapText="1"/>
      <protection/>
    </xf>
    <xf numFmtId="0" fontId="4" fillId="0" borderId="11" xfId="0" applyFont="1" applyFill="1" applyBorder="1" applyAlignment="1" applyProtection="1">
      <alignment horizontal="left"/>
      <protection/>
    </xf>
    <xf numFmtId="0" fontId="5" fillId="35" borderId="17" xfId="0" applyFont="1" applyFill="1" applyBorder="1" applyAlignment="1">
      <alignment/>
    </xf>
    <xf numFmtId="0" fontId="5" fillId="35" borderId="16" xfId="0" applyFont="1" applyFill="1" applyBorder="1" applyAlignment="1">
      <alignment horizontal="left" wrapText="1"/>
    </xf>
    <xf numFmtId="0" fontId="4" fillId="37" borderId="11" xfId="0" applyFont="1" applyFill="1" applyBorder="1" applyAlignment="1">
      <alignment horizontal="left"/>
    </xf>
    <xf numFmtId="0" fontId="9" fillId="33" borderId="11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5" borderId="23" xfId="0" applyFont="1" applyFill="1" applyBorder="1" applyAlignment="1">
      <alignment/>
    </xf>
    <xf numFmtId="0" fontId="5" fillId="34" borderId="11" xfId="0" applyFont="1" applyFill="1" applyBorder="1" applyAlignment="1">
      <alignment/>
    </xf>
    <xf numFmtId="0" fontId="5" fillId="35" borderId="0" xfId="0" applyFont="1" applyFill="1" applyAlignment="1">
      <alignment/>
    </xf>
    <xf numFmtId="0" fontId="5" fillId="33" borderId="24" xfId="0" applyFont="1" applyFill="1" applyBorder="1" applyAlignment="1">
      <alignment/>
    </xf>
    <xf numFmtId="0" fontId="5" fillId="36" borderId="16" xfId="0" applyFont="1" applyFill="1" applyBorder="1" applyAlignment="1">
      <alignment horizontal="left"/>
    </xf>
    <xf numFmtId="0" fontId="4" fillId="0" borderId="14" xfId="0" applyFont="1" applyBorder="1" applyAlignment="1" applyProtection="1">
      <alignment wrapText="1"/>
      <protection/>
    </xf>
    <xf numFmtId="0" fontId="5" fillId="35" borderId="15" xfId="0" applyFont="1" applyFill="1" applyBorder="1" applyAlignment="1" applyProtection="1">
      <alignment horizontal="left"/>
      <protection/>
    </xf>
    <xf numFmtId="0" fontId="4" fillId="35" borderId="14" xfId="0" applyFont="1" applyFill="1" applyBorder="1" applyAlignment="1" applyProtection="1">
      <alignment wrapText="1"/>
      <protection/>
    </xf>
    <xf numFmtId="0" fontId="4" fillId="36" borderId="14" xfId="0" applyFont="1" applyFill="1" applyBorder="1" applyAlignment="1" applyProtection="1">
      <alignment wrapText="1"/>
      <protection/>
    </xf>
    <xf numFmtId="0" fontId="5" fillId="36" borderId="11" xfId="0" applyFont="1" applyFill="1" applyBorder="1" applyAlignment="1" applyProtection="1">
      <alignment horizontal="left"/>
      <protection/>
    </xf>
    <xf numFmtId="0" fontId="5" fillId="36" borderId="14" xfId="0" applyFont="1" applyFill="1" applyBorder="1" applyAlignment="1" applyProtection="1">
      <alignment wrapText="1"/>
      <protection/>
    </xf>
    <xf numFmtId="0" fontId="5" fillId="35" borderId="11" xfId="0" applyFont="1" applyFill="1" applyBorder="1" applyAlignment="1" applyProtection="1">
      <alignment horizontal="left"/>
      <protection/>
    </xf>
    <xf numFmtId="0" fontId="0" fillId="38" borderId="11" xfId="0" applyFill="1" applyBorder="1" applyAlignment="1">
      <alignment/>
    </xf>
    <xf numFmtId="3" fontId="3" fillId="38" borderId="11" xfId="0" applyNumberFormat="1" applyFont="1" applyFill="1" applyBorder="1" applyAlignment="1">
      <alignment/>
    </xf>
    <xf numFmtId="0" fontId="4" fillId="0" borderId="16" xfId="0" applyFont="1" applyBorder="1" applyAlignment="1" applyProtection="1">
      <alignment wrapText="1"/>
      <protection/>
    </xf>
    <xf numFmtId="0" fontId="4" fillId="0" borderId="24" xfId="0" applyFont="1" applyBorder="1" applyAlignment="1" applyProtection="1">
      <alignment horizontal="left"/>
      <protection/>
    </xf>
    <xf numFmtId="0" fontId="4" fillId="36" borderId="11" xfId="0" applyFont="1" applyFill="1" applyBorder="1" applyAlignment="1" applyProtection="1">
      <alignment wrapText="1"/>
      <protection/>
    </xf>
    <xf numFmtId="0" fontId="4" fillId="0" borderId="14" xfId="0" applyFont="1" applyBorder="1" applyAlignment="1">
      <alignment wrapText="1"/>
    </xf>
    <xf numFmtId="3" fontId="0" fillId="36" borderId="11" xfId="0" applyNumberFormat="1" applyFill="1" applyBorder="1" applyAlignment="1">
      <alignment/>
    </xf>
    <xf numFmtId="0" fontId="5" fillId="36" borderId="14" xfId="0" applyFont="1" applyFill="1" applyBorder="1" applyAlignment="1">
      <alignment wrapText="1"/>
    </xf>
    <xf numFmtId="0" fontId="5" fillId="36" borderId="11" xfId="0" applyFont="1" applyFill="1" applyBorder="1" applyAlignment="1">
      <alignment horizontal="left"/>
    </xf>
    <xf numFmtId="0" fontId="5" fillId="36" borderId="14" xfId="0" applyFont="1" applyFill="1" applyBorder="1" applyAlignment="1">
      <alignment wrapText="1"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wrapText="1"/>
    </xf>
    <xf numFmtId="0" fontId="0" fillId="33" borderId="17" xfId="0" applyFill="1" applyBorder="1" applyAlignment="1">
      <alignment/>
    </xf>
    <xf numFmtId="0" fontId="4" fillId="37" borderId="25" xfId="0" applyFont="1" applyFill="1" applyBorder="1" applyAlignment="1">
      <alignment wrapText="1"/>
    </xf>
    <xf numFmtId="0" fontId="0" fillId="37" borderId="11" xfId="0" applyFill="1" applyBorder="1" applyAlignment="1">
      <alignment/>
    </xf>
    <xf numFmtId="0" fontId="9" fillId="33" borderId="26" xfId="0" applyFont="1" applyFill="1" applyBorder="1" applyAlignment="1">
      <alignment wrapText="1"/>
    </xf>
    <xf numFmtId="0" fontId="5" fillId="36" borderId="25" xfId="0" applyFont="1" applyFill="1" applyBorder="1" applyAlignment="1">
      <alignment wrapText="1"/>
    </xf>
    <xf numFmtId="3" fontId="8" fillId="33" borderId="16" xfId="0" applyNumberFormat="1" applyFont="1" applyFill="1" applyBorder="1" applyAlignment="1">
      <alignment/>
    </xf>
    <xf numFmtId="43" fontId="3" fillId="0" borderId="0" xfId="61" applyFont="1" applyAlignment="1">
      <alignment/>
    </xf>
    <xf numFmtId="0" fontId="3" fillId="37" borderId="0" xfId="0" applyFont="1" applyFill="1" applyAlignment="1">
      <alignment/>
    </xf>
    <xf numFmtId="0" fontId="3" fillId="33" borderId="16" xfId="0" applyFont="1" applyFill="1" applyBorder="1" applyAlignment="1">
      <alignment/>
    </xf>
    <xf numFmtId="0" fontId="3" fillId="36" borderId="11" xfId="0" applyFont="1" applyFill="1" applyBorder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3" fontId="0" fillId="0" borderId="24" xfId="0" applyNumberFormat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22" xfId="0" applyFont="1" applyFill="1" applyBorder="1" applyAlignment="1">
      <alignment/>
    </xf>
    <xf numFmtId="3" fontId="0" fillId="0" borderId="22" xfId="0" applyNumberFormat="1" applyFill="1" applyBorder="1" applyAlignment="1" applyProtection="1">
      <alignment/>
      <protection locked="0"/>
    </xf>
    <xf numFmtId="0" fontId="0" fillId="0" borderId="22" xfId="0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0" fontId="4" fillId="0" borderId="27" xfId="0" applyFont="1" applyFill="1" applyBorder="1" applyAlignment="1">
      <alignment/>
    </xf>
    <xf numFmtId="3" fontId="0" fillId="0" borderId="27" xfId="0" applyNumberFormat="1" applyFill="1" applyBorder="1" applyAlignment="1" applyProtection="1">
      <alignment/>
      <protection locked="0"/>
    </xf>
    <xf numFmtId="0" fontId="0" fillId="0" borderId="27" xfId="0" applyFill="1" applyBorder="1" applyAlignment="1">
      <alignment/>
    </xf>
    <xf numFmtId="0" fontId="4" fillId="0" borderId="24" xfId="0" applyFont="1" applyBorder="1" applyAlignment="1">
      <alignment/>
    </xf>
    <xf numFmtId="3" fontId="0" fillId="0" borderId="27" xfId="0" applyNumberFormat="1" applyFont="1" applyFill="1" applyBorder="1" applyAlignment="1">
      <alignment/>
    </xf>
    <xf numFmtId="0" fontId="0" fillId="0" borderId="28" xfId="0" applyFill="1" applyBorder="1" applyAlignment="1">
      <alignment horizontal="center"/>
    </xf>
    <xf numFmtId="0" fontId="0" fillId="0" borderId="28" xfId="0" applyFill="1" applyBorder="1" applyAlignment="1">
      <alignment/>
    </xf>
    <xf numFmtId="3" fontId="0" fillId="38" borderId="11" xfId="0" applyNumberFormat="1" applyFill="1" applyBorder="1" applyAlignment="1" applyProtection="1">
      <alignment/>
      <protection locked="0"/>
    </xf>
    <xf numFmtId="3" fontId="3" fillId="33" borderId="21" xfId="0" applyNumberFormat="1" applyFont="1" applyFill="1" applyBorder="1" applyAlignment="1" applyProtection="1">
      <alignment/>
      <protection/>
    </xf>
    <xf numFmtId="3" fontId="0" fillId="36" borderId="19" xfId="0" applyNumberFormat="1" applyFont="1" applyFill="1" applyBorder="1" applyAlignment="1" applyProtection="1">
      <alignment horizontal="right"/>
      <protection/>
    </xf>
    <xf numFmtId="3" fontId="0" fillId="0" borderId="19" xfId="0" applyNumberFormat="1" applyFont="1" applyFill="1" applyBorder="1" applyAlignment="1" applyProtection="1">
      <alignment horizontal="right"/>
      <protection/>
    </xf>
    <xf numFmtId="3" fontId="0" fillId="0" borderId="20" xfId="0" applyNumberFormat="1" applyFont="1" applyFill="1" applyBorder="1" applyAlignment="1" applyProtection="1">
      <alignment horizontal="right"/>
      <protection/>
    </xf>
    <xf numFmtId="3" fontId="0" fillId="0" borderId="20" xfId="0" applyNumberFormat="1" applyFont="1" applyFill="1" applyBorder="1" applyAlignment="1" applyProtection="1">
      <alignment/>
      <protection locked="0"/>
    </xf>
    <xf numFmtId="3" fontId="3" fillId="34" borderId="11" xfId="0" applyNumberFormat="1" applyFont="1" applyFill="1" applyBorder="1" applyAlignment="1" applyProtection="1">
      <alignment horizontal="right" wrapText="1"/>
      <protection/>
    </xf>
    <xf numFmtId="3" fontId="3" fillId="35" borderId="11" xfId="0" applyNumberFormat="1" applyFont="1" applyFill="1" applyBorder="1" applyAlignment="1" applyProtection="1">
      <alignment horizontal="right" wrapText="1"/>
      <protection/>
    </xf>
    <xf numFmtId="3" fontId="3" fillId="36" borderId="11" xfId="0" applyNumberFormat="1" applyFont="1" applyFill="1" applyBorder="1" applyAlignment="1" applyProtection="1">
      <alignment horizontal="right" wrapText="1"/>
      <protection/>
    </xf>
    <xf numFmtId="3" fontId="0" fillId="0" borderId="11" xfId="0" applyNumberFormat="1" applyFont="1" applyBorder="1" applyAlignment="1" applyProtection="1">
      <alignment horizontal="right" wrapText="1"/>
      <protection/>
    </xf>
    <xf numFmtId="3" fontId="0" fillId="0" borderId="17" xfId="0" applyNumberFormat="1" applyFont="1" applyBorder="1" applyAlignment="1" applyProtection="1">
      <alignment horizontal="right" wrapText="1"/>
      <protection/>
    </xf>
    <xf numFmtId="3" fontId="0" fillId="0" borderId="24" xfId="0" applyNumberFormat="1" applyFont="1" applyBorder="1" applyAlignment="1" applyProtection="1">
      <alignment horizontal="right" wrapText="1"/>
      <protection/>
    </xf>
    <xf numFmtId="3" fontId="3" fillId="36" borderId="11" xfId="0" applyNumberFormat="1" applyFont="1" applyFill="1" applyBorder="1" applyAlignment="1" applyProtection="1">
      <alignment horizontal="right"/>
      <protection/>
    </xf>
    <xf numFmtId="3" fontId="3" fillId="36" borderId="11" xfId="0" applyNumberFormat="1" applyFont="1" applyFill="1" applyBorder="1" applyAlignment="1">
      <alignment horizontal="right" wrapText="1"/>
    </xf>
    <xf numFmtId="3" fontId="0" fillId="0" borderId="11" xfId="0" applyNumberFormat="1" applyFont="1" applyBorder="1" applyAlignment="1">
      <alignment horizontal="right" wrapText="1"/>
    </xf>
    <xf numFmtId="3" fontId="8" fillId="33" borderId="11" xfId="0" applyNumberFormat="1" applyFont="1" applyFill="1" applyBorder="1" applyAlignment="1">
      <alignment horizontal="right" wrapText="1"/>
    </xf>
    <xf numFmtId="3" fontId="3" fillId="35" borderId="11" xfId="0" applyNumberFormat="1" applyFont="1" applyFill="1" applyBorder="1" applyAlignment="1">
      <alignment horizontal="right" wrapText="1"/>
    </xf>
    <xf numFmtId="3" fontId="0" fillId="36" borderId="11" xfId="0" applyNumberFormat="1" applyFont="1" applyFill="1" applyBorder="1" applyAlignment="1" applyProtection="1">
      <alignment horizontal="right" wrapText="1"/>
      <protection/>
    </xf>
    <xf numFmtId="3" fontId="0" fillId="0" borderId="14" xfId="0" applyNumberFormat="1" applyFont="1" applyBorder="1" applyAlignment="1" applyProtection="1">
      <alignment horizontal="right" wrapText="1"/>
      <protection/>
    </xf>
    <xf numFmtId="3" fontId="3" fillId="36" borderId="14" xfId="0" applyNumberFormat="1" applyFont="1" applyFill="1" applyBorder="1" applyAlignment="1" applyProtection="1">
      <alignment horizontal="right" wrapText="1"/>
      <protection/>
    </xf>
    <xf numFmtId="3" fontId="8" fillId="33" borderId="11" xfId="0" applyNumberFormat="1" applyFont="1" applyFill="1" applyBorder="1" applyAlignment="1" applyProtection="1">
      <alignment horizontal="right" wrapText="1"/>
      <protection/>
    </xf>
    <xf numFmtId="3" fontId="0" fillId="0" borderId="17" xfId="0" applyNumberFormat="1" applyFont="1" applyBorder="1" applyAlignment="1">
      <alignment horizontal="right" wrapText="1"/>
    </xf>
    <xf numFmtId="3" fontId="3" fillId="35" borderId="16" xfId="0" applyNumberFormat="1" applyFont="1" applyFill="1" applyBorder="1" applyAlignment="1">
      <alignment horizontal="right" wrapText="1"/>
    </xf>
    <xf numFmtId="3" fontId="0" fillId="35" borderId="17" xfId="0" applyNumberFormat="1" applyFont="1" applyFill="1" applyBorder="1" applyAlignment="1">
      <alignment horizontal="right"/>
    </xf>
    <xf numFmtId="3" fontId="0" fillId="35" borderId="22" xfId="0" applyNumberFormat="1" applyFont="1" applyFill="1" applyBorder="1" applyAlignment="1">
      <alignment horizontal="right" wrapText="1"/>
    </xf>
    <xf numFmtId="3" fontId="0" fillId="37" borderId="11" xfId="0" applyNumberFormat="1" applyFont="1" applyFill="1" applyBorder="1" applyAlignment="1">
      <alignment horizontal="right" wrapText="1"/>
    </xf>
    <xf numFmtId="3" fontId="3" fillId="36" borderId="14" xfId="0" applyNumberFormat="1" applyFont="1" applyFill="1" applyBorder="1" applyAlignment="1">
      <alignment horizontal="right" wrapText="1"/>
    </xf>
    <xf numFmtId="3" fontId="0" fillId="0" borderId="14" xfId="0" applyNumberFormat="1" applyFont="1" applyBorder="1" applyAlignment="1">
      <alignment horizontal="right" wrapText="1"/>
    </xf>
    <xf numFmtId="3" fontId="8" fillId="33" borderId="14" xfId="0" applyNumberFormat="1" applyFont="1" applyFill="1" applyBorder="1" applyAlignment="1">
      <alignment horizontal="right" wrapText="1"/>
    </xf>
    <xf numFmtId="3" fontId="3" fillId="35" borderId="14" xfId="0" applyNumberFormat="1" applyFont="1" applyFill="1" applyBorder="1" applyAlignment="1">
      <alignment horizontal="right" wrapText="1"/>
    </xf>
    <xf numFmtId="3" fontId="3" fillId="36" borderId="13" xfId="0" applyNumberFormat="1" applyFont="1" applyFill="1" applyBorder="1" applyAlignment="1">
      <alignment horizontal="right" wrapText="1"/>
    </xf>
    <xf numFmtId="3" fontId="0" fillId="35" borderId="14" xfId="0" applyNumberFormat="1" applyFont="1" applyFill="1" applyBorder="1" applyAlignment="1">
      <alignment horizontal="right"/>
    </xf>
    <xf numFmtId="3" fontId="0" fillId="37" borderId="24" xfId="0" applyNumberFormat="1" applyFont="1" applyFill="1" applyBorder="1" applyAlignment="1">
      <alignment/>
    </xf>
    <xf numFmtId="169" fontId="0" fillId="0" borderId="0" xfId="61" applyNumberFormat="1" applyFont="1" applyAlignment="1">
      <alignment horizontal="center" vertical="center"/>
    </xf>
    <xf numFmtId="3" fontId="3" fillId="35" borderId="11" xfId="0" applyNumberFormat="1" applyFont="1" applyFill="1" applyBorder="1" applyAlignment="1">
      <alignment horizontal="right" wrapText="1"/>
    </xf>
    <xf numFmtId="3" fontId="3" fillId="35" borderId="11" xfId="0" applyNumberFormat="1" applyFont="1" applyFill="1" applyBorder="1" applyAlignment="1" applyProtection="1">
      <alignment horizontal="right" wrapText="1"/>
      <protection/>
    </xf>
    <xf numFmtId="3" fontId="3" fillId="35" borderId="14" xfId="0" applyNumberFormat="1" applyFont="1" applyFill="1" applyBorder="1" applyAlignment="1" applyProtection="1">
      <alignment horizontal="right" wrapText="1"/>
      <protection/>
    </xf>
    <xf numFmtId="3" fontId="3" fillId="34" borderId="11" xfId="51" applyNumberFormat="1" applyFont="1" applyFill="1" applyBorder="1" applyAlignment="1">
      <alignment horizontal="right" wrapText="1"/>
    </xf>
    <xf numFmtId="3" fontId="3" fillId="34" borderId="14" xfId="0" applyNumberFormat="1" applyFont="1" applyFill="1" applyBorder="1" applyAlignment="1">
      <alignment horizontal="right" wrapText="1"/>
    </xf>
    <xf numFmtId="3" fontId="3" fillId="35" borderId="17" xfId="0" applyNumberFormat="1" applyFont="1" applyFill="1" applyBorder="1" applyAlignment="1">
      <alignment horizontal="right" wrapText="1"/>
    </xf>
    <xf numFmtId="3" fontId="3" fillId="34" borderId="11" xfId="0" applyNumberFormat="1" applyFont="1" applyFill="1" applyBorder="1" applyAlignment="1">
      <alignment horizontal="right" wrapText="1"/>
    </xf>
    <xf numFmtId="3" fontId="3" fillId="33" borderId="22" xfId="0" applyNumberFormat="1" applyFont="1" applyFill="1" applyBorder="1" applyAlignment="1" applyProtection="1">
      <alignment horizontal="right"/>
      <protection/>
    </xf>
    <xf numFmtId="3" fontId="3" fillId="36" borderId="19" xfId="0" applyNumberFormat="1" applyFont="1" applyFill="1" applyBorder="1" applyAlignment="1" applyProtection="1">
      <alignment horizontal="right"/>
      <protection/>
    </xf>
    <xf numFmtId="3" fontId="5" fillId="0" borderId="0" xfId="0" applyNumberFormat="1" applyFont="1" applyAlignment="1" applyProtection="1">
      <alignment wrapText="1"/>
      <protection/>
    </xf>
    <xf numFmtId="3" fontId="5" fillId="0" borderId="0" xfId="0" applyNumberFormat="1" applyFont="1" applyAlignment="1" applyProtection="1">
      <alignment horizontal="center" wrapText="1"/>
      <protection/>
    </xf>
    <xf numFmtId="3" fontId="4" fillId="0" borderId="0" xfId="0" applyNumberFormat="1" applyFont="1" applyAlignment="1" applyProtection="1">
      <alignment wrapText="1"/>
      <protection/>
    </xf>
    <xf numFmtId="3" fontId="4" fillId="0" borderId="0" xfId="0" applyNumberFormat="1" applyFont="1" applyAlignment="1">
      <alignment wrapText="1"/>
    </xf>
    <xf numFmtId="3" fontId="0" fillId="37" borderId="2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3" fillId="36" borderId="19" xfId="0" applyFont="1" applyFill="1" applyBorder="1" applyAlignment="1" applyProtection="1">
      <alignment wrapText="1"/>
      <protection/>
    </xf>
    <xf numFmtId="0" fontId="0" fillId="0" borderId="19" xfId="0" applyFont="1" applyBorder="1" applyAlignment="1" applyProtection="1">
      <alignment wrapText="1"/>
      <protection/>
    </xf>
    <xf numFmtId="0" fontId="0" fillId="0" borderId="20" xfId="0" applyFont="1" applyBorder="1" applyAlignment="1" applyProtection="1">
      <alignment wrapText="1"/>
      <protection/>
    </xf>
    <xf numFmtId="0" fontId="5" fillId="35" borderId="11" xfId="0" applyFont="1" applyFill="1" applyBorder="1" applyAlignment="1">
      <alignment horizontal="left"/>
    </xf>
    <xf numFmtId="0" fontId="4" fillId="35" borderId="14" xfId="0" applyFont="1" applyFill="1" applyBorder="1" applyAlignment="1">
      <alignment wrapText="1"/>
    </xf>
    <xf numFmtId="3" fontId="3" fillId="35" borderId="14" xfId="0" applyNumberFormat="1" applyFont="1" applyFill="1" applyBorder="1" applyAlignment="1">
      <alignment horizontal="right" wrapText="1"/>
    </xf>
    <xf numFmtId="0" fontId="10" fillId="0" borderId="11" xfId="0" applyFont="1" applyBorder="1" applyAlignment="1">
      <alignment horizontal="center" vertical="center" wrapText="1"/>
    </xf>
    <xf numFmtId="3" fontId="3" fillId="34" borderId="11" xfId="0" applyNumberFormat="1" applyFont="1" applyFill="1" applyBorder="1" applyAlignment="1" applyProtection="1">
      <alignment horizontal="right" wrapText="1"/>
      <protection/>
    </xf>
    <xf numFmtId="3" fontId="3" fillId="34" borderId="15" xfId="0" applyNumberFormat="1" applyFont="1" applyFill="1" applyBorder="1" applyAlignment="1">
      <alignment horizontal="right" wrapText="1"/>
    </xf>
    <xf numFmtId="3" fontId="3" fillId="36" borderId="14" xfId="0" applyNumberFormat="1" applyFont="1" applyFill="1" applyBorder="1" applyAlignment="1" applyProtection="1">
      <alignment horizontal="right" wrapText="1"/>
      <protection/>
    </xf>
    <xf numFmtId="3" fontId="3" fillId="35" borderId="16" xfId="0" applyNumberFormat="1" applyFont="1" applyFill="1" applyBorder="1" applyAlignment="1">
      <alignment horizontal="right" wrapText="1"/>
    </xf>
    <xf numFmtId="3" fontId="3" fillId="34" borderId="14" xfId="0" applyNumberFormat="1" applyFont="1" applyFill="1" applyBorder="1" applyAlignment="1">
      <alignment horizontal="right"/>
    </xf>
    <xf numFmtId="3" fontId="3" fillId="35" borderId="18" xfId="0" applyNumberFormat="1" applyFont="1" applyFill="1" applyBorder="1" applyAlignment="1">
      <alignment horizontal="right"/>
    </xf>
    <xf numFmtId="3" fontId="3" fillId="39" borderId="14" xfId="0" applyNumberFormat="1" applyFont="1" applyFill="1" applyBorder="1" applyAlignment="1">
      <alignment horizontal="right"/>
    </xf>
    <xf numFmtId="3" fontId="8" fillId="33" borderId="11" xfId="0" applyNumberFormat="1" applyFont="1" applyFill="1" applyBorder="1" applyAlignment="1">
      <alignment horizontal="right" wrapText="1"/>
    </xf>
    <xf numFmtId="3" fontId="8" fillId="33" borderId="11" xfId="0" applyNumberFormat="1" applyFont="1" applyFill="1" applyBorder="1" applyAlignment="1" applyProtection="1">
      <alignment horizontal="right" wrapText="1"/>
      <protection/>
    </xf>
    <xf numFmtId="3" fontId="8" fillId="33" borderId="11" xfId="0" applyNumberFormat="1" applyFont="1" applyFill="1" applyBorder="1" applyAlignment="1" applyProtection="1">
      <alignment/>
      <protection/>
    </xf>
    <xf numFmtId="3" fontId="8" fillId="33" borderId="12" xfId="0" applyNumberFormat="1" applyFont="1" applyFill="1" applyBorder="1" applyAlignment="1">
      <alignment horizontal="right" wrapText="1"/>
    </xf>
    <xf numFmtId="3" fontId="8" fillId="33" borderId="19" xfId="0" applyNumberFormat="1" applyFont="1" applyFill="1" applyBorder="1" applyAlignment="1" applyProtection="1">
      <alignment horizontal="right"/>
      <protection/>
    </xf>
    <xf numFmtId="0" fontId="0" fillId="0" borderId="29" xfId="0" applyFill="1" applyBorder="1" applyAlignment="1">
      <alignment/>
    </xf>
    <xf numFmtId="0" fontId="0" fillId="37" borderId="21" xfId="0" applyFont="1" applyFill="1" applyBorder="1" applyAlignment="1" applyProtection="1">
      <alignment horizontal="left"/>
      <protection/>
    </xf>
    <xf numFmtId="0" fontId="4" fillId="37" borderId="21" xfId="0" applyFont="1" applyFill="1" applyBorder="1" applyAlignment="1" applyProtection="1">
      <alignment wrapText="1"/>
      <protection/>
    </xf>
    <xf numFmtId="3" fontId="0" fillId="37" borderId="21" xfId="0" applyNumberFormat="1" applyFont="1" applyFill="1" applyBorder="1" applyAlignment="1" applyProtection="1">
      <alignment/>
      <protection/>
    </xf>
    <xf numFmtId="0" fontId="0" fillId="0" borderId="27" xfId="0" applyFont="1" applyBorder="1" applyAlignment="1" applyProtection="1">
      <alignment horizontal="left"/>
      <protection/>
    </xf>
    <xf numFmtId="0" fontId="4" fillId="0" borderId="27" xfId="0" applyFont="1" applyBorder="1" applyAlignment="1" applyProtection="1">
      <alignment wrapText="1"/>
      <protection/>
    </xf>
    <xf numFmtId="3" fontId="0" fillId="0" borderId="27" xfId="0" applyNumberFormat="1" applyFont="1" applyFill="1" applyBorder="1" applyAlignment="1" applyProtection="1">
      <alignment/>
      <protection/>
    </xf>
    <xf numFmtId="0" fontId="8" fillId="33" borderId="11" xfId="0" applyFont="1" applyFill="1" applyBorder="1" applyAlignment="1" applyProtection="1">
      <alignment horizontal="left" wrapText="1"/>
      <protection/>
    </xf>
    <xf numFmtId="0" fontId="3" fillId="38" borderId="11" xfId="0" applyFont="1" applyFill="1" applyBorder="1" applyAlignment="1" applyProtection="1">
      <alignment horizontal="left" wrapText="1"/>
      <protection/>
    </xf>
    <xf numFmtId="0" fontId="3" fillId="38" borderId="11" xfId="0" applyFont="1" applyFill="1" applyBorder="1" applyAlignment="1" applyProtection="1">
      <alignment wrapText="1"/>
      <protection/>
    </xf>
    <xf numFmtId="3" fontId="3" fillId="38" borderId="11" xfId="0" applyNumberFormat="1" applyFont="1" applyFill="1" applyBorder="1" applyAlignment="1" applyProtection="1">
      <alignment/>
      <protection/>
    </xf>
    <xf numFmtId="0" fontId="3" fillId="35" borderId="21" xfId="0" applyFont="1" applyFill="1" applyBorder="1" applyAlignment="1" applyProtection="1">
      <alignment horizontal="left" wrapText="1"/>
      <protection/>
    </xf>
    <xf numFmtId="0" fontId="3" fillId="35" borderId="21" xfId="0" applyFont="1" applyFill="1" applyBorder="1" applyAlignment="1" applyProtection="1">
      <alignment wrapText="1"/>
      <protection/>
    </xf>
    <xf numFmtId="3" fontId="3" fillId="35" borderId="21" xfId="0" applyNumberFormat="1" applyFont="1" applyFill="1" applyBorder="1" applyAlignment="1" applyProtection="1">
      <alignment/>
      <protection/>
    </xf>
    <xf numFmtId="0" fontId="3" fillId="34" borderId="11" xfId="0" applyFont="1" applyFill="1" applyBorder="1" applyAlignment="1" applyProtection="1">
      <alignment horizontal="left" wrapText="1"/>
      <protection/>
    </xf>
    <xf numFmtId="0" fontId="3" fillId="34" borderId="11" xfId="0" applyFont="1" applyFill="1" applyBorder="1" applyAlignment="1" applyProtection="1">
      <alignment wrapText="1"/>
      <protection/>
    </xf>
    <xf numFmtId="0" fontId="0" fillId="0" borderId="27" xfId="0" applyFont="1" applyBorder="1" applyAlignment="1" applyProtection="1">
      <alignment horizontal="left" wrapText="1"/>
      <protection/>
    </xf>
    <xf numFmtId="0" fontId="0" fillId="0" borderId="27" xfId="0" applyFont="1" applyBorder="1" applyAlignment="1" applyProtection="1">
      <alignment wrapText="1"/>
      <protection/>
    </xf>
    <xf numFmtId="3" fontId="0" fillId="37" borderId="27" xfId="0" applyNumberFormat="1" applyFont="1" applyFill="1" applyBorder="1" applyAlignment="1" applyProtection="1">
      <alignment/>
      <protection/>
    </xf>
    <xf numFmtId="0" fontId="3" fillId="36" borderId="21" xfId="0" applyFont="1" applyFill="1" applyBorder="1" applyAlignment="1" applyProtection="1">
      <alignment horizontal="left" wrapText="1"/>
      <protection/>
    </xf>
    <xf numFmtId="0" fontId="3" fillId="36" borderId="21" xfId="0" applyFont="1" applyFill="1" applyBorder="1" applyAlignment="1" applyProtection="1">
      <alignment wrapText="1"/>
      <protection/>
    </xf>
    <xf numFmtId="0" fontId="4" fillId="37" borderId="11" xfId="0" applyFont="1" applyFill="1" applyBorder="1" applyAlignment="1" applyProtection="1">
      <alignment horizontal="left"/>
      <protection/>
    </xf>
    <xf numFmtId="3" fontId="0" fillId="37" borderId="11" xfId="0" applyNumberFormat="1" applyFont="1" applyFill="1" applyBorder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left" wrapText="1"/>
      <protection/>
    </xf>
    <xf numFmtId="0" fontId="0" fillId="0" borderId="0" xfId="0" applyBorder="1" applyAlignment="1">
      <alignment horizontal="right"/>
    </xf>
    <xf numFmtId="0" fontId="5" fillId="37" borderId="0" xfId="0" applyFont="1" applyFill="1" applyAlignment="1">
      <alignment/>
    </xf>
    <xf numFmtId="3" fontId="3" fillId="34" borderId="11" xfId="0" applyNumberFormat="1" applyFont="1" applyFill="1" applyBorder="1" applyAlignment="1">
      <alignment horizontal="right"/>
    </xf>
    <xf numFmtId="3" fontId="3" fillId="36" borderId="11" xfId="0" applyNumberFormat="1" applyFont="1" applyFill="1" applyBorder="1" applyAlignment="1">
      <alignment horizontal="right" wrapText="1"/>
    </xf>
    <xf numFmtId="3" fontId="0" fillId="0" borderId="0" xfId="0" applyNumberFormat="1" applyFont="1" applyFill="1" applyBorder="1" applyAlignment="1" applyProtection="1">
      <alignment/>
      <protection/>
    </xf>
    <xf numFmtId="0" fontId="0" fillId="37" borderId="20" xfId="0" applyFont="1" applyFill="1" applyBorder="1" applyAlignment="1" applyProtection="1">
      <alignment horizontal="left"/>
      <protection/>
    </xf>
    <xf numFmtId="0" fontId="4" fillId="37" borderId="20" xfId="0" applyFont="1" applyFill="1" applyBorder="1" applyAlignment="1" applyProtection="1">
      <alignment wrapText="1"/>
      <protection/>
    </xf>
    <xf numFmtId="3" fontId="0" fillId="37" borderId="20" xfId="0" applyNumberFormat="1" applyFont="1" applyFill="1" applyBorder="1" applyAlignment="1" applyProtection="1">
      <alignment horizontal="right"/>
      <protection/>
    </xf>
    <xf numFmtId="0" fontId="0" fillId="35" borderId="0" xfId="0" applyFill="1" applyAlignment="1">
      <alignment/>
    </xf>
    <xf numFmtId="3" fontId="0" fillId="37" borderId="20" xfId="0" applyNumberFormat="1" applyFont="1" applyFill="1" applyBorder="1" applyAlignment="1" applyProtection="1">
      <alignment/>
      <protection/>
    </xf>
    <xf numFmtId="0" fontId="0" fillId="0" borderId="27" xfId="0" applyBorder="1" applyAlignment="1" applyProtection="1">
      <alignment horizontal="left"/>
      <protection/>
    </xf>
    <xf numFmtId="3" fontId="0" fillId="0" borderId="27" xfId="0" applyNumberFormat="1" applyFont="1" applyBorder="1" applyAlignment="1" applyProtection="1">
      <alignment/>
      <protection/>
    </xf>
    <xf numFmtId="0" fontId="0" fillId="0" borderId="14" xfId="0" applyBorder="1" applyAlignment="1">
      <alignment horizontal="left"/>
    </xf>
    <xf numFmtId="0" fontId="4" fillId="0" borderId="25" xfId="0" applyFont="1" applyBorder="1" applyAlignment="1">
      <alignment wrapText="1"/>
    </xf>
    <xf numFmtId="3" fontId="0" fillId="0" borderId="11" xfId="0" applyNumberFormat="1" applyFont="1" applyBorder="1" applyAlignment="1">
      <alignment wrapText="1"/>
    </xf>
    <xf numFmtId="3" fontId="0" fillId="0" borderId="11" xfId="0" applyNumberFormat="1" applyFont="1" applyBorder="1" applyAlignment="1" applyProtection="1">
      <alignment/>
      <protection/>
    </xf>
    <xf numFmtId="3" fontId="0" fillId="0" borderId="1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34" borderId="15" xfId="0" applyFont="1" applyFill="1" applyBorder="1" applyAlignment="1" applyProtection="1">
      <alignment horizontal="left" wrapText="1"/>
      <protection/>
    </xf>
    <xf numFmtId="0" fontId="0" fillId="0" borderId="14" xfId="0" applyBorder="1" applyAlignment="1">
      <alignment wrapText="1"/>
    </xf>
    <xf numFmtId="0" fontId="5" fillId="35" borderId="17" xfId="0" applyFont="1" applyFill="1" applyBorder="1" applyAlignment="1" applyProtection="1">
      <alignment horizontal="left" wrapText="1"/>
      <protection/>
    </xf>
    <xf numFmtId="0" fontId="0" fillId="0" borderId="17" xfId="0" applyBorder="1" applyAlignment="1">
      <alignment wrapText="1"/>
    </xf>
    <xf numFmtId="0" fontId="5" fillId="34" borderId="11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5" fillId="35" borderId="16" xfId="0" applyFont="1" applyFill="1" applyBorder="1" applyAlignment="1">
      <alignment wrapText="1"/>
    </xf>
    <xf numFmtId="0" fontId="0" fillId="35" borderId="16" xfId="0" applyFill="1" applyBorder="1" applyAlignment="1">
      <alignment wrapText="1"/>
    </xf>
    <xf numFmtId="0" fontId="5" fillId="35" borderId="15" xfId="0" applyFont="1" applyFill="1" applyBorder="1" applyAlignment="1">
      <alignment/>
    </xf>
    <xf numFmtId="0" fontId="0" fillId="0" borderId="14" xfId="0" applyBorder="1" applyAlignment="1">
      <alignment/>
    </xf>
    <xf numFmtId="0" fontId="5" fillId="34" borderId="15" xfId="0" applyFont="1" applyFill="1" applyBorder="1" applyAlignment="1">
      <alignment/>
    </xf>
    <xf numFmtId="0" fontId="5" fillId="34" borderId="15" xfId="0" applyFont="1" applyFill="1" applyBorder="1" applyAlignment="1">
      <alignment horizontal="left" wrapText="1"/>
    </xf>
    <xf numFmtId="0" fontId="5" fillId="35" borderId="22" xfId="0" applyFont="1" applyFill="1" applyBorder="1" applyAlignment="1">
      <alignment horizontal="left" wrapText="1"/>
    </xf>
    <xf numFmtId="0" fontId="0" fillId="35" borderId="22" xfId="0" applyFill="1" applyBorder="1" applyAlignment="1">
      <alignment wrapText="1"/>
    </xf>
    <xf numFmtId="0" fontId="5" fillId="39" borderId="15" xfId="0" applyFont="1" applyFill="1" applyBorder="1" applyAlignment="1">
      <alignment horizontal="left"/>
    </xf>
    <xf numFmtId="0" fontId="0" fillId="39" borderId="14" xfId="0" applyFill="1" applyBorder="1" applyAlignment="1">
      <alignment/>
    </xf>
    <xf numFmtId="0" fontId="0" fillId="0" borderId="0" xfId="0" applyAlignment="1" applyProtection="1">
      <alignment horizontal="center" wrapText="1"/>
      <protection locked="0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zoomScalePageLayoutView="0" workbookViewId="0" topLeftCell="A1">
      <selection activeCell="A4" sqref="A4:P4"/>
    </sheetView>
  </sheetViews>
  <sheetFormatPr defaultColWidth="9.140625" defaultRowHeight="12.75"/>
  <cols>
    <col min="1" max="1" width="3.7109375" style="1" customWidth="1"/>
    <col min="2" max="2" width="36.57421875" style="21" customWidth="1"/>
    <col min="3" max="3" width="11.140625" style="5" hidden="1" customWidth="1"/>
    <col min="4" max="10" width="9.140625" style="0" hidden="1" customWidth="1"/>
    <col min="11" max="11" width="8.28125" style="0" hidden="1" customWidth="1"/>
    <col min="12" max="12" width="9.140625" style="0" hidden="1" customWidth="1"/>
    <col min="13" max="16" width="11.7109375" style="0" customWidth="1"/>
  </cols>
  <sheetData>
    <row r="1" spans="1:16" ht="12.75">
      <c r="A1" s="349"/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</row>
    <row r="2" spans="1:16" ht="12.75">
      <c r="A2" s="350" t="s">
        <v>281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</row>
    <row r="3" spans="1:16" ht="12.75">
      <c r="A3" s="350" t="s">
        <v>285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</row>
    <row r="4" spans="1:16" ht="12.75">
      <c r="A4" s="350" t="s">
        <v>339</v>
      </c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</row>
    <row r="5" spans="1:16" ht="12.75">
      <c r="A5" s="350" t="s">
        <v>3</v>
      </c>
      <c r="B5" s="350"/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0"/>
      <c r="N5" s="350"/>
      <c r="O5" s="350"/>
      <c r="P5" s="350"/>
    </row>
    <row r="8" spans="2:16" ht="12.75">
      <c r="B8" s="20"/>
      <c r="C8" s="62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5.75" customHeight="1">
      <c r="A9" s="351" t="s">
        <v>319</v>
      </c>
      <c r="B9" s="351"/>
      <c r="C9" s="351"/>
      <c r="D9" s="351"/>
      <c r="E9" s="351"/>
      <c r="F9" s="351"/>
      <c r="G9" s="351"/>
      <c r="H9" s="351"/>
      <c r="I9" s="351"/>
      <c r="J9" s="351"/>
      <c r="K9" s="351"/>
      <c r="L9" s="351"/>
      <c r="M9" s="351"/>
      <c r="N9" s="351"/>
      <c r="O9" s="351"/>
      <c r="P9" s="351"/>
    </row>
    <row r="10" spans="1:16" ht="15.75" customHeight="1">
      <c r="A10" s="351" t="s">
        <v>320</v>
      </c>
      <c r="B10" s="351"/>
      <c r="C10" s="351"/>
      <c r="D10" s="351"/>
      <c r="E10" s="351"/>
      <c r="F10" s="351"/>
      <c r="G10" s="351"/>
      <c r="H10" s="351"/>
      <c r="I10" s="351"/>
      <c r="J10" s="351"/>
      <c r="K10" s="351"/>
      <c r="L10" s="351"/>
      <c r="M10" s="351"/>
      <c r="N10" s="351"/>
      <c r="O10" s="351"/>
      <c r="P10" s="351"/>
    </row>
    <row r="11" spans="1:16" ht="15.75" customHeight="1">
      <c r="A11" s="351"/>
      <c r="B11" s="351"/>
      <c r="C11" s="351"/>
      <c r="D11" s="351"/>
      <c r="E11" s="351"/>
      <c r="F11" s="351"/>
      <c r="G11" s="351"/>
      <c r="H11" s="351"/>
      <c r="I11" s="351"/>
      <c r="J11" s="351"/>
      <c r="K11" s="351"/>
      <c r="L11" s="351"/>
      <c r="M11" s="351"/>
      <c r="N11" s="351"/>
      <c r="O11" s="351"/>
      <c r="P11" s="351"/>
    </row>
    <row r="12" spans="1:3" ht="15" customHeight="1">
      <c r="A12" s="347"/>
      <c r="B12" s="348"/>
      <c r="C12" s="47"/>
    </row>
    <row r="13" spans="1:3" ht="15" customHeight="1">
      <c r="A13" s="347"/>
      <c r="B13" s="348"/>
      <c r="C13" s="47"/>
    </row>
    <row r="14" spans="1:2" ht="15" customHeight="1">
      <c r="A14" s="2"/>
      <c r="B14" s="18"/>
    </row>
    <row r="17" spans="1:2" ht="12.75">
      <c r="A17" s="3" t="s">
        <v>1</v>
      </c>
      <c r="B17" s="19" t="s">
        <v>153</v>
      </c>
    </row>
    <row r="18" ht="12.75">
      <c r="C18" s="6"/>
    </row>
    <row r="19" spans="2:3" ht="12.75">
      <c r="B19" s="20" t="s">
        <v>0</v>
      </c>
      <c r="C19" s="6"/>
    </row>
    <row r="20" ht="12.75">
      <c r="C20" s="6"/>
    </row>
    <row r="21" spans="2:3" ht="12.75">
      <c r="B21" s="21" t="s">
        <v>321</v>
      </c>
      <c r="C21" s="6"/>
    </row>
    <row r="22" ht="12.75">
      <c r="C22" s="6"/>
    </row>
    <row r="23" spans="1:3" ht="12.75">
      <c r="A23" s="3" t="s">
        <v>2</v>
      </c>
      <c r="B23" s="19" t="s">
        <v>154</v>
      </c>
      <c r="C23" s="6"/>
    </row>
    <row r="24" spans="3:15" ht="12.75">
      <c r="C24" s="6" t="s">
        <v>6</v>
      </c>
      <c r="O24" s="63" t="s">
        <v>167</v>
      </c>
    </row>
    <row r="25" spans="2:15" ht="37.5" customHeight="1">
      <c r="B25" s="120"/>
      <c r="C25" s="121">
        <v>2005</v>
      </c>
      <c r="D25" s="113"/>
      <c r="E25" s="113"/>
      <c r="F25" s="113"/>
      <c r="G25" s="113"/>
      <c r="H25" s="113"/>
      <c r="I25" s="113"/>
      <c r="J25" s="113"/>
      <c r="K25" s="113"/>
      <c r="L25" s="113"/>
      <c r="M25" s="110" t="s">
        <v>297</v>
      </c>
      <c r="N25" s="110" t="s">
        <v>316</v>
      </c>
      <c r="O25" s="110" t="s">
        <v>317</v>
      </c>
    </row>
    <row r="26" spans="2:15" ht="12.75">
      <c r="B26" s="122" t="s">
        <v>155</v>
      </c>
      <c r="C26" s="123">
        <v>5730900</v>
      </c>
      <c r="D26" s="124"/>
      <c r="E26" s="124"/>
      <c r="F26" s="124"/>
      <c r="G26" s="124"/>
      <c r="H26" s="124"/>
      <c r="I26" s="124"/>
      <c r="J26" s="124"/>
      <c r="K26" s="124"/>
      <c r="L26" s="124"/>
      <c r="M26" s="125">
        <v>5735000</v>
      </c>
      <c r="N26" s="125">
        <f aca="true" t="shared" si="0" ref="N26:N31">O26-M26</f>
        <v>-184900</v>
      </c>
      <c r="O26" s="125">
        <v>5550100</v>
      </c>
    </row>
    <row r="27" spans="2:15" ht="12.75">
      <c r="B27" s="126" t="s">
        <v>156</v>
      </c>
      <c r="C27" s="127">
        <v>20000</v>
      </c>
      <c r="D27" s="128"/>
      <c r="E27" s="128"/>
      <c r="F27" s="128"/>
      <c r="G27" s="128"/>
      <c r="H27" s="128"/>
      <c r="I27" s="128"/>
      <c r="J27" s="128"/>
      <c r="K27" s="128"/>
      <c r="L27" s="128"/>
      <c r="M27" s="129">
        <v>1691100</v>
      </c>
      <c r="N27" s="125">
        <f t="shared" si="0"/>
        <v>0</v>
      </c>
      <c r="O27" s="125">
        <v>1691100</v>
      </c>
    </row>
    <row r="28" spans="2:15" ht="12.75">
      <c r="B28" s="126" t="s">
        <v>157</v>
      </c>
      <c r="C28" s="127">
        <v>4514400</v>
      </c>
      <c r="D28" s="128"/>
      <c r="E28" s="128"/>
      <c r="F28" s="128"/>
      <c r="G28" s="128"/>
      <c r="H28" s="128"/>
      <c r="I28" s="128"/>
      <c r="J28" s="128"/>
      <c r="K28" s="128"/>
      <c r="L28" s="128"/>
      <c r="M28" s="129">
        <v>7180100</v>
      </c>
      <c r="N28" s="125">
        <f t="shared" si="0"/>
        <v>398000</v>
      </c>
      <c r="O28" s="125">
        <v>7578100</v>
      </c>
    </row>
    <row r="29" spans="2:15" ht="12.75">
      <c r="B29" s="126" t="s">
        <v>335</v>
      </c>
      <c r="C29" s="127"/>
      <c r="D29" s="128"/>
      <c r="E29" s="128"/>
      <c r="F29" s="128"/>
      <c r="G29" s="128"/>
      <c r="H29" s="128"/>
      <c r="I29" s="128"/>
      <c r="J29" s="128"/>
      <c r="K29" s="128"/>
      <c r="L29" s="128"/>
      <c r="M29" s="129">
        <v>100000</v>
      </c>
      <c r="N29" s="125">
        <f>O29-M29</f>
        <v>34560</v>
      </c>
      <c r="O29" s="125">
        <v>134560</v>
      </c>
    </row>
    <row r="30" spans="2:15" ht="12.75">
      <c r="B30" s="126" t="s">
        <v>158</v>
      </c>
      <c r="C30" s="127">
        <v>1739000</v>
      </c>
      <c r="D30" s="128"/>
      <c r="E30" s="128"/>
      <c r="F30" s="128"/>
      <c r="G30" s="128"/>
      <c r="H30" s="128"/>
      <c r="I30" s="128"/>
      <c r="J30" s="128"/>
      <c r="K30" s="128"/>
      <c r="L30" s="128"/>
      <c r="M30" s="129">
        <v>2576000</v>
      </c>
      <c r="N30" s="125">
        <f t="shared" si="0"/>
        <v>343000</v>
      </c>
      <c r="O30" s="125">
        <v>2919000</v>
      </c>
    </row>
    <row r="31" spans="2:15" ht="12.75">
      <c r="B31" s="234" t="s">
        <v>334</v>
      </c>
      <c r="C31" s="223"/>
      <c r="D31" s="224"/>
      <c r="E31" s="224"/>
      <c r="F31" s="224"/>
      <c r="G31" s="224"/>
      <c r="H31" s="224"/>
      <c r="I31" s="224"/>
      <c r="J31" s="224"/>
      <c r="K31" s="224"/>
      <c r="L31" s="224"/>
      <c r="M31" s="270">
        <v>570000</v>
      </c>
      <c r="N31" s="270">
        <f t="shared" si="0"/>
        <v>-177428</v>
      </c>
      <c r="O31" s="270">
        <v>392572</v>
      </c>
    </row>
    <row r="32" spans="1:15" s="11" customFormat="1" ht="12.75">
      <c r="A32" s="225"/>
      <c r="B32" s="130" t="s">
        <v>159</v>
      </c>
      <c r="C32" s="131" t="e">
        <f>C26+C27-C28-C30-#REF!</f>
        <v>#REF!</v>
      </c>
      <c r="D32" s="197"/>
      <c r="E32" s="197"/>
      <c r="F32" s="197"/>
      <c r="G32" s="197"/>
      <c r="H32" s="197"/>
      <c r="I32" s="197"/>
      <c r="J32" s="197"/>
      <c r="K32" s="197"/>
      <c r="L32" s="197"/>
      <c r="M32" s="132">
        <f>M26+M27-M28-M29-M30-M31</f>
        <v>-3000000</v>
      </c>
      <c r="N32" s="132">
        <f>N26+N27-N28-N29-N30-N31</f>
        <v>-783032</v>
      </c>
      <c r="O32" s="198">
        <f>O26+O27-O28-O29-O30-O31</f>
        <v>-3783032</v>
      </c>
    </row>
    <row r="33" spans="1:3" s="11" customFormat="1" ht="12.75">
      <c r="A33" s="225"/>
      <c r="B33" s="219"/>
      <c r="C33" s="220"/>
    </row>
    <row r="34" spans="1:17" s="11" customFormat="1" ht="12.75">
      <c r="A34" s="221" t="s">
        <v>5</v>
      </c>
      <c r="B34" s="222" t="s">
        <v>160</v>
      </c>
      <c r="C34" s="220"/>
      <c r="Q34" s="11" t="s">
        <v>35</v>
      </c>
    </row>
    <row r="35" spans="1:3" s="11" customFormat="1" ht="12.75">
      <c r="A35" s="225"/>
      <c r="B35" s="219"/>
      <c r="C35" s="220"/>
    </row>
    <row r="36" spans="1:15" s="11" customFormat="1" ht="12.75">
      <c r="A36" s="225"/>
      <c r="B36" s="130" t="s">
        <v>161</v>
      </c>
      <c r="C36" s="238">
        <v>1200000</v>
      </c>
      <c r="D36" s="197"/>
      <c r="E36" s="197"/>
      <c r="F36" s="197"/>
      <c r="G36" s="197"/>
      <c r="H36" s="197"/>
      <c r="I36" s="197"/>
      <c r="J36" s="197"/>
      <c r="K36" s="197"/>
      <c r="L36" s="197"/>
      <c r="M36" s="132">
        <v>5000000</v>
      </c>
      <c r="N36" s="132">
        <f>O36-M36</f>
        <v>-1216968</v>
      </c>
      <c r="O36" s="132">
        <v>3783032</v>
      </c>
    </row>
    <row r="37" spans="1:3" s="11" customFormat="1" ht="12.75">
      <c r="A37" s="225"/>
      <c r="B37" s="219"/>
      <c r="C37" s="220"/>
    </row>
    <row r="38" spans="1:3" s="11" customFormat="1" ht="12.75">
      <c r="A38" s="221" t="s">
        <v>4</v>
      </c>
      <c r="B38" s="222" t="s">
        <v>162</v>
      </c>
      <c r="C38" s="220"/>
    </row>
    <row r="39" spans="1:3" s="11" customFormat="1" ht="12.75">
      <c r="A39" s="225"/>
      <c r="B39" s="219"/>
      <c r="C39" s="220"/>
    </row>
    <row r="40" spans="1:15" s="11" customFormat="1" ht="12.75">
      <c r="A40" s="226"/>
      <c r="B40" s="227" t="s">
        <v>252</v>
      </c>
      <c r="C40" s="228">
        <v>0</v>
      </c>
      <c r="D40" s="229"/>
      <c r="E40" s="229"/>
      <c r="F40" s="229"/>
      <c r="G40" s="229"/>
      <c r="H40" s="229"/>
      <c r="I40" s="229"/>
      <c r="J40" s="229"/>
      <c r="K40" s="229"/>
      <c r="L40" s="229"/>
      <c r="M40" s="230">
        <v>0</v>
      </c>
      <c r="N40" s="285">
        <f>O40-M40</f>
        <v>0</v>
      </c>
      <c r="O40" s="285">
        <v>0</v>
      </c>
    </row>
    <row r="41" spans="1:15" s="11" customFormat="1" ht="12.75">
      <c r="A41" s="226"/>
      <c r="B41" s="231" t="s">
        <v>163</v>
      </c>
      <c r="C41" s="232">
        <v>570000</v>
      </c>
      <c r="D41" s="233"/>
      <c r="E41" s="233"/>
      <c r="F41" s="233"/>
      <c r="G41" s="233"/>
      <c r="H41" s="233"/>
      <c r="I41" s="233"/>
      <c r="J41" s="233"/>
      <c r="K41" s="233"/>
      <c r="L41" s="233"/>
      <c r="M41" s="235">
        <v>0</v>
      </c>
      <c r="N41" s="125">
        <f>O41-M41</f>
        <v>0</v>
      </c>
      <c r="O41" s="125">
        <v>0</v>
      </c>
    </row>
    <row r="42" spans="1:16" s="237" customFormat="1" ht="12.75">
      <c r="A42" s="236"/>
      <c r="B42" s="231" t="s">
        <v>279</v>
      </c>
      <c r="C42" s="232"/>
      <c r="D42" s="233"/>
      <c r="E42" s="233"/>
      <c r="F42" s="233"/>
      <c r="G42" s="233"/>
      <c r="H42" s="233"/>
      <c r="I42" s="233"/>
      <c r="J42" s="233"/>
      <c r="K42" s="233"/>
      <c r="L42" s="233"/>
      <c r="M42" s="235">
        <v>2000000</v>
      </c>
      <c r="N42" s="125">
        <f>O42-M42</f>
        <v>-2000000</v>
      </c>
      <c r="O42" s="270">
        <v>0</v>
      </c>
      <c r="P42" s="306"/>
    </row>
    <row r="43" spans="1:15" s="11" customFormat="1" ht="12.75">
      <c r="A43" s="226"/>
      <c r="B43" s="130" t="s">
        <v>164</v>
      </c>
      <c r="C43" s="131">
        <f>C40-C41</f>
        <v>-570000</v>
      </c>
      <c r="D43" s="197"/>
      <c r="E43" s="197"/>
      <c r="F43" s="197"/>
      <c r="G43" s="197"/>
      <c r="H43" s="197"/>
      <c r="I43" s="197"/>
      <c r="J43" s="197"/>
      <c r="K43" s="197"/>
      <c r="L43" s="197"/>
      <c r="M43" s="132">
        <f>M40-M41-M42</f>
        <v>-2000000</v>
      </c>
      <c r="N43" s="132">
        <f>N40-N41-N42</f>
        <v>2000000</v>
      </c>
      <c r="O43" s="198">
        <f>O40-O41-O42</f>
        <v>0</v>
      </c>
    </row>
    <row r="44" spans="1:3" s="11" customFormat="1" ht="12.75">
      <c r="A44" s="226"/>
      <c r="B44" s="219"/>
      <c r="C44" s="220"/>
    </row>
    <row r="45" spans="1:15" s="11" customFormat="1" ht="26.25" customHeight="1">
      <c r="A45" s="226"/>
      <c r="B45" s="150" t="s">
        <v>165</v>
      </c>
      <c r="C45" s="131" t="e">
        <f>C32+C36+C43</f>
        <v>#REF!</v>
      </c>
      <c r="D45" s="197"/>
      <c r="E45" s="197"/>
      <c r="F45" s="197"/>
      <c r="G45" s="197"/>
      <c r="H45" s="197"/>
      <c r="I45" s="197"/>
      <c r="J45" s="197"/>
      <c r="K45" s="197"/>
      <c r="L45" s="197"/>
      <c r="M45" s="132">
        <v>0</v>
      </c>
      <c r="N45" s="132">
        <v>0</v>
      </c>
      <c r="O45" s="198">
        <v>0</v>
      </c>
    </row>
    <row r="49" ht="12.75">
      <c r="B49" s="20" t="s">
        <v>7</v>
      </c>
    </row>
    <row r="51" spans="2:3" ht="12.75">
      <c r="B51" s="47" t="s">
        <v>166</v>
      </c>
      <c r="C51" s="47"/>
    </row>
    <row r="52" spans="2:3" ht="12.75">
      <c r="B52" s="47" t="s">
        <v>298</v>
      </c>
      <c r="C52" s="47"/>
    </row>
  </sheetData>
  <sheetProtection/>
  <mergeCells count="10">
    <mergeCell ref="A12:B12"/>
    <mergeCell ref="A13:B13"/>
    <mergeCell ref="A1:P1"/>
    <mergeCell ref="A2:P2"/>
    <mergeCell ref="A11:P11"/>
    <mergeCell ref="A9:P9"/>
    <mergeCell ref="A3:P3"/>
    <mergeCell ref="A4:P4"/>
    <mergeCell ref="A5:P5"/>
    <mergeCell ref="A10:P10"/>
  </mergeCells>
  <printOptions/>
  <pageMargins left="0.7480314960629921" right="0.49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5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5.00390625" style="0" customWidth="1"/>
    <col min="2" max="2" width="36.8515625" style="17" customWidth="1"/>
    <col min="3" max="3" width="9.8515625" style="284" bestFit="1" customWidth="1"/>
    <col min="4" max="4" width="10.7109375" style="0" customWidth="1"/>
    <col min="5" max="5" width="10.8515625" style="0" customWidth="1"/>
  </cols>
  <sheetData>
    <row r="1" spans="2:3" s="4" customFormat="1" ht="12.75">
      <c r="B1" s="24"/>
      <c r="C1" s="281"/>
    </row>
    <row r="2" spans="1:3" s="4" customFormat="1" ht="12.75">
      <c r="A2" s="25"/>
      <c r="B2" s="28" t="s">
        <v>8</v>
      </c>
      <c r="C2" s="282"/>
    </row>
    <row r="3" spans="1:3" ht="12.75">
      <c r="A3" s="26"/>
      <c r="B3" s="27"/>
      <c r="C3" s="283"/>
    </row>
    <row r="4" spans="1:5" s="8" customFormat="1" ht="33.75" customHeight="1">
      <c r="A4" s="48" t="s">
        <v>9</v>
      </c>
      <c r="B4" s="86" t="s">
        <v>10</v>
      </c>
      <c r="C4" s="293" t="s">
        <v>299</v>
      </c>
      <c r="D4" s="293" t="s">
        <v>316</v>
      </c>
      <c r="E4" s="293" t="s">
        <v>317</v>
      </c>
    </row>
    <row r="5" spans="1:5" s="85" customFormat="1" ht="11.25">
      <c r="A5" s="87">
        <v>1</v>
      </c>
      <c r="B5" s="88">
        <v>2</v>
      </c>
      <c r="C5" s="87">
        <v>3</v>
      </c>
      <c r="D5" s="87">
        <v>4</v>
      </c>
      <c r="E5" s="87">
        <v>5</v>
      </c>
    </row>
    <row r="6" spans="1:5" ht="17.25" customHeight="1">
      <c r="A6" s="81">
        <v>6</v>
      </c>
      <c r="B6" s="83" t="s">
        <v>8</v>
      </c>
      <c r="C6" s="303">
        <f>C7+C16+C20+C29</f>
        <v>5735000</v>
      </c>
      <c r="D6" s="303">
        <f>D7+D16+D20+D29</f>
        <v>-184900</v>
      </c>
      <c r="E6" s="303">
        <f>E7+E16+E20+E29</f>
        <v>5550100</v>
      </c>
    </row>
    <row r="7" spans="1:5" s="4" customFormat="1" ht="15" customHeight="1">
      <c r="A7" s="151">
        <v>61</v>
      </c>
      <c r="B7" s="152" t="s">
        <v>11</v>
      </c>
      <c r="C7" s="153">
        <f>C8+C10+C13</f>
        <v>1930000</v>
      </c>
      <c r="D7" s="153">
        <f>D8+D10+D13</f>
        <v>200000</v>
      </c>
      <c r="E7" s="153">
        <f>E8+E10+E13</f>
        <v>2130000</v>
      </c>
    </row>
    <row r="8" spans="1:16" s="4" customFormat="1" ht="15" customHeight="1">
      <c r="A8" s="143">
        <v>611</v>
      </c>
      <c r="B8" s="106" t="s">
        <v>12</v>
      </c>
      <c r="C8" s="114">
        <f>C9</f>
        <v>1800000</v>
      </c>
      <c r="D8" s="114">
        <f>D9</f>
        <v>200000</v>
      </c>
      <c r="E8" s="114">
        <f>E9</f>
        <v>2000000</v>
      </c>
      <c r="P8" s="23"/>
    </row>
    <row r="9" spans="1:5" ht="15" customHeight="1">
      <c r="A9" s="154">
        <v>6111</v>
      </c>
      <c r="B9" s="107" t="s">
        <v>13</v>
      </c>
      <c r="C9" s="155">
        <v>1800000</v>
      </c>
      <c r="D9" s="155">
        <f>E9-C9</f>
        <v>200000</v>
      </c>
      <c r="E9" s="155">
        <v>2000000</v>
      </c>
    </row>
    <row r="10" spans="1:5" s="4" customFormat="1" ht="15" customHeight="1">
      <c r="A10" s="143">
        <v>613</v>
      </c>
      <c r="B10" s="106" t="s">
        <v>14</v>
      </c>
      <c r="C10" s="114">
        <f>SUM(C11:C12)</f>
        <v>95000</v>
      </c>
      <c r="D10" s="114">
        <f>SUM(D11:D12)</f>
        <v>0</v>
      </c>
      <c r="E10" s="114">
        <f>SUM(E11:E12)</f>
        <v>95000</v>
      </c>
    </row>
    <row r="11" spans="1:5" ht="23.25" customHeight="1">
      <c r="A11" s="154">
        <v>6131</v>
      </c>
      <c r="B11" s="107" t="s">
        <v>248</v>
      </c>
      <c r="C11" s="155">
        <v>15000</v>
      </c>
      <c r="D11" s="155">
        <f>E11-C11</f>
        <v>0</v>
      </c>
      <c r="E11" s="155">
        <v>15000</v>
      </c>
    </row>
    <row r="12" spans="1:5" ht="15" customHeight="1">
      <c r="A12" s="154">
        <v>6134</v>
      </c>
      <c r="B12" s="107" t="s">
        <v>249</v>
      </c>
      <c r="C12" s="155">
        <v>80000</v>
      </c>
      <c r="D12" s="155">
        <f>E12-C12</f>
        <v>0</v>
      </c>
      <c r="E12" s="155">
        <v>80000</v>
      </c>
    </row>
    <row r="13" spans="1:5" s="4" customFormat="1" ht="15" customHeight="1">
      <c r="A13" s="143">
        <v>614</v>
      </c>
      <c r="B13" s="106" t="s">
        <v>15</v>
      </c>
      <c r="C13" s="114">
        <f>SUM(C14:C15)</f>
        <v>35000</v>
      </c>
      <c r="D13" s="114">
        <f>SUM(D14:D15)</f>
        <v>0</v>
      </c>
      <c r="E13" s="114">
        <f>SUM(E14:E15)</f>
        <v>35000</v>
      </c>
    </row>
    <row r="14" spans="1:5" ht="15" customHeight="1">
      <c r="A14" s="154">
        <v>6142</v>
      </c>
      <c r="B14" s="107" t="s">
        <v>250</v>
      </c>
      <c r="C14" s="155">
        <v>20000</v>
      </c>
      <c r="D14" s="155">
        <f>E14-C14</f>
        <v>0</v>
      </c>
      <c r="E14" s="155">
        <v>20000</v>
      </c>
    </row>
    <row r="15" spans="1:5" ht="15" customHeight="1">
      <c r="A15" s="154">
        <v>6145</v>
      </c>
      <c r="B15" s="107" t="s">
        <v>251</v>
      </c>
      <c r="C15" s="155">
        <v>15000</v>
      </c>
      <c r="D15" s="155">
        <f>E15-C15</f>
        <v>0</v>
      </c>
      <c r="E15" s="155">
        <v>15000</v>
      </c>
    </row>
    <row r="16" spans="1:5" s="4" customFormat="1" ht="15" customHeight="1">
      <c r="A16" s="143">
        <v>63</v>
      </c>
      <c r="B16" s="106" t="s">
        <v>16</v>
      </c>
      <c r="C16" s="114">
        <f>C17</f>
        <v>45000</v>
      </c>
      <c r="D16" s="114">
        <f>D17</f>
        <v>-15000</v>
      </c>
      <c r="E16" s="114">
        <f>E17</f>
        <v>30000</v>
      </c>
    </row>
    <row r="17" spans="1:5" s="4" customFormat="1" ht="15" customHeight="1">
      <c r="A17" s="143">
        <v>633</v>
      </c>
      <c r="B17" s="106" t="s">
        <v>17</v>
      </c>
      <c r="C17" s="114">
        <f>SUM(C18:C19)</f>
        <v>45000</v>
      </c>
      <c r="D17" s="114">
        <f>SUM(D18:D19)</f>
        <v>-15000</v>
      </c>
      <c r="E17" s="114">
        <f>SUM(E18:E19)</f>
        <v>30000</v>
      </c>
    </row>
    <row r="18" spans="1:5" s="10" customFormat="1" ht="15" customHeight="1">
      <c r="A18" s="147">
        <v>6331</v>
      </c>
      <c r="B18" s="107" t="s">
        <v>18</v>
      </c>
      <c r="C18" s="155">
        <v>15000</v>
      </c>
      <c r="D18" s="155">
        <f>E18-C18</f>
        <v>0</v>
      </c>
      <c r="E18" s="155">
        <v>15000</v>
      </c>
    </row>
    <row r="19" spans="1:5" s="10" customFormat="1" ht="15" customHeight="1">
      <c r="A19" s="147">
        <v>6342</v>
      </c>
      <c r="B19" s="107" t="s">
        <v>92</v>
      </c>
      <c r="C19" s="155">
        <v>30000</v>
      </c>
      <c r="D19" s="155">
        <f>E19-C19</f>
        <v>-15000</v>
      </c>
      <c r="E19" s="155">
        <v>15000</v>
      </c>
    </row>
    <row r="20" spans="1:5" s="4" customFormat="1" ht="15" customHeight="1">
      <c r="A20" s="143">
        <v>64</v>
      </c>
      <c r="B20" s="106" t="s">
        <v>19</v>
      </c>
      <c r="C20" s="114">
        <f>C21+C24</f>
        <v>2568000</v>
      </c>
      <c r="D20" s="114">
        <f>D21+D24</f>
        <v>-354900</v>
      </c>
      <c r="E20" s="114">
        <f>E21+E24</f>
        <v>2213100</v>
      </c>
    </row>
    <row r="21" spans="1:5" s="4" customFormat="1" ht="15" customHeight="1">
      <c r="A21" s="143">
        <v>641</v>
      </c>
      <c r="B21" s="106" t="s">
        <v>20</v>
      </c>
      <c r="C21" s="114">
        <f>SUM(C22:C23)</f>
        <v>30000</v>
      </c>
      <c r="D21" s="114">
        <f>SUM(D22:D23)</f>
        <v>0</v>
      </c>
      <c r="E21" s="114">
        <f>SUM(E22:E23)</f>
        <v>30000</v>
      </c>
    </row>
    <row r="22" spans="1:5" ht="15" customHeight="1">
      <c r="A22" s="154">
        <v>6413</v>
      </c>
      <c r="B22" s="107" t="s">
        <v>21</v>
      </c>
      <c r="C22" s="155">
        <v>20000</v>
      </c>
      <c r="D22" s="155">
        <f>E22-C22</f>
        <v>0</v>
      </c>
      <c r="E22" s="155">
        <v>20000</v>
      </c>
    </row>
    <row r="23" spans="1:5" ht="15" customHeight="1">
      <c r="A23" s="154">
        <v>6414</v>
      </c>
      <c r="B23" s="107" t="s">
        <v>237</v>
      </c>
      <c r="C23" s="155">
        <v>10000</v>
      </c>
      <c r="D23" s="155">
        <f>E23-C23</f>
        <v>0</v>
      </c>
      <c r="E23" s="155">
        <v>10000</v>
      </c>
    </row>
    <row r="24" spans="1:5" s="4" customFormat="1" ht="15" customHeight="1">
      <c r="A24" s="143">
        <v>642</v>
      </c>
      <c r="B24" s="106" t="s">
        <v>22</v>
      </c>
      <c r="C24" s="114">
        <f>SUM(C25:C28)</f>
        <v>2538000</v>
      </c>
      <c r="D24" s="114">
        <f>SUM(D25:D28)</f>
        <v>-354900</v>
      </c>
      <c r="E24" s="114">
        <f>SUM(E25:E28)</f>
        <v>2183100</v>
      </c>
    </row>
    <row r="25" spans="1:5" ht="15" customHeight="1">
      <c r="A25" s="154">
        <v>6421</v>
      </c>
      <c r="B25" s="107" t="s">
        <v>23</v>
      </c>
      <c r="C25" s="155">
        <v>8000</v>
      </c>
      <c r="D25" s="155">
        <f>E25-C25</f>
        <v>5100</v>
      </c>
      <c r="E25" s="155">
        <v>13100</v>
      </c>
    </row>
    <row r="26" spans="1:5" ht="15" customHeight="1">
      <c r="A26" s="154">
        <v>6422</v>
      </c>
      <c r="B26" s="107" t="s">
        <v>24</v>
      </c>
      <c r="C26" s="155">
        <v>170000</v>
      </c>
      <c r="D26" s="155">
        <f>E26-C26</f>
        <v>0</v>
      </c>
      <c r="E26" s="155">
        <v>170000</v>
      </c>
    </row>
    <row r="27" spans="1:5" ht="15" customHeight="1">
      <c r="A27" s="154">
        <v>6423</v>
      </c>
      <c r="B27" s="107" t="s">
        <v>238</v>
      </c>
      <c r="C27" s="155">
        <v>2000000</v>
      </c>
      <c r="D27" s="155">
        <f>E27-C27</f>
        <v>0</v>
      </c>
      <c r="E27" s="155">
        <v>2000000</v>
      </c>
    </row>
    <row r="28" spans="1:5" ht="15" customHeight="1">
      <c r="A28" s="154">
        <v>6429</v>
      </c>
      <c r="B28" s="107" t="s">
        <v>262</v>
      </c>
      <c r="C28" s="155">
        <v>360000</v>
      </c>
      <c r="D28" s="155">
        <f>E28-C28</f>
        <v>-360000</v>
      </c>
      <c r="E28" s="155">
        <v>0</v>
      </c>
    </row>
    <row r="29" spans="1:5" s="4" customFormat="1" ht="23.25" customHeight="1">
      <c r="A29" s="143">
        <v>65</v>
      </c>
      <c r="B29" s="106" t="s">
        <v>25</v>
      </c>
      <c r="C29" s="114">
        <f>C30+C33+C37</f>
        <v>1192000</v>
      </c>
      <c r="D29" s="114">
        <f>D30+D33+D37</f>
        <v>-15000</v>
      </c>
      <c r="E29" s="114">
        <f>E30+E33+E37</f>
        <v>1177000</v>
      </c>
    </row>
    <row r="30" spans="1:5" s="4" customFormat="1" ht="15" customHeight="1">
      <c r="A30" s="143">
        <v>651</v>
      </c>
      <c r="B30" s="106" t="s">
        <v>26</v>
      </c>
      <c r="C30" s="114">
        <f>SUM(C31:C32)</f>
        <v>72000</v>
      </c>
      <c r="D30" s="114">
        <f>SUM(D31:D32)</f>
        <v>0</v>
      </c>
      <c r="E30" s="114">
        <f>SUM(E31:E32)</f>
        <v>72000</v>
      </c>
    </row>
    <row r="31" spans="1:5" ht="15" customHeight="1">
      <c r="A31" s="154">
        <v>6511</v>
      </c>
      <c r="B31" s="107" t="s">
        <v>27</v>
      </c>
      <c r="C31" s="155">
        <v>2000</v>
      </c>
      <c r="D31" s="155">
        <f>E31-C31</f>
        <v>0</v>
      </c>
      <c r="E31" s="155">
        <v>2000</v>
      </c>
    </row>
    <row r="32" spans="1:5" ht="15" customHeight="1">
      <c r="A32" s="154">
        <v>6514</v>
      </c>
      <c r="B32" s="107" t="s">
        <v>239</v>
      </c>
      <c r="C32" s="155">
        <v>70000</v>
      </c>
      <c r="D32" s="155">
        <f>E32-C32</f>
        <v>0</v>
      </c>
      <c r="E32" s="155">
        <v>70000</v>
      </c>
    </row>
    <row r="33" spans="1:5" s="4" customFormat="1" ht="15" customHeight="1">
      <c r="A33" s="143">
        <v>652</v>
      </c>
      <c r="B33" s="106" t="s">
        <v>28</v>
      </c>
      <c r="C33" s="114">
        <f>SUM(C34:C36)</f>
        <v>370000</v>
      </c>
      <c r="D33" s="114">
        <f>SUM(D34:D36)</f>
        <v>-15000</v>
      </c>
      <c r="E33" s="114">
        <f>SUM(E34:E36)</f>
        <v>355000</v>
      </c>
    </row>
    <row r="34" spans="1:5" s="4" customFormat="1" ht="15" customHeight="1">
      <c r="A34" s="156">
        <v>6522</v>
      </c>
      <c r="B34" s="157" t="s">
        <v>211</v>
      </c>
      <c r="C34" s="116">
        <v>20000</v>
      </c>
      <c r="D34" s="155">
        <f>E34-C34</f>
        <v>-5000</v>
      </c>
      <c r="E34" s="116">
        <v>15000</v>
      </c>
    </row>
    <row r="35" spans="1:5" ht="16.5" customHeight="1">
      <c r="A35" s="154">
        <v>6524</v>
      </c>
      <c r="B35" s="107" t="s">
        <v>240</v>
      </c>
      <c r="C35" s="155">
        <v>250000</v>
      </c>
      <c r="D35" s="155">
        <f>E35-C35</f>
        <v>-10000</v>
      </c>
      <c r="E35" s="155">
        <v>240000</v>
      </c>
    </row>
    <row r="36" spans="1:5" ht="15" customHeight="1">
      <c r="A36" s="154">
        <v>6526</v>
      </c>
      <c r="B36" s="107" t="s">
        <v>246</v>
      </c>
      <c r="C36" s="155">
        <v>100000</v>
      </c>
      <c r="D36" s="155">
        <f>E36-C36</f>
        <v>0</v>
      </c>
      <c r="E36" s="155">
        <v>100000</v>
      </c>
    </row>
    <row r="37" spans="1:5" ht="15" customHeight="1">
      <c r="A37" s="158">
        <v>653</v>
      </c>
      <c r="B37" s="159" t="s">
        <v>241</v>
      </c>
      <c r="C37" s="114">
        <f>SUM(C38:C39)</f>
        <v>750000</v>
      </c>
      <c r="D37" s="114">
        <f>SUM(D38:D39)</f>
        <v>0</v>
      </c>
      <c r="E37" s="114">
        <f>SUM(E38:E39)</f>
        <v>750000</v>
      </c>
    </row>
    <row r="38" spans="1:5" ht="15" customHeight="1">
      <c r="A38" s="307">
        <v>6531</v>
      </c>
      <c r="B38" s="308" t="s">
        <v>242</v>
      </c>
      <c r="C38" s="309">
        <v>100000</v>
      </c>
      <c r="D38" s="155">
        <f>E38-C38</f>
        <v>0</v>
      </c>
      <c r="E38" s="309">
        <v>100000</v>
      </c>
    </row>
    <row r="39" spans="1:5" ht="15" customHeight="1">
      <c r="A39" s="156">
        <v>6532</v>
      </c>
      <c r="B39" s="157" t="s">
        <v>243</v>
      </c>
      <c r="C39" s="116">
        <v>650000</v>
      </c>
      <c r="D39" s="155">
        <f>E39-C39</f>
        <v>0</v>
      </c>
      <c r="E39" s="116">
        <v>650000</v>
      </c>
    </row>
    <row r="40" spans="1:5" s="4" customFormat="1" ht="24.75" customHeight="1">
      <c r="A40" s="81">
        <v>7</v>
      </c>
      <c r="B40" s="83" t="s">
        <v>29</v>
      </c>
      <c r="C40" s="72">
        <f>C41+C44</f>
        <v>1691100</v>
      </c>
      <c r="D40" s="72">
        <f>D41+D44</f>
        <v>0</v>
      </c>
      <c r="E40" s="72">
        <f>E41+E44</f>
        <v>1691100</v>
      </c>
    </row>
    <row r="41" spans="1:5" s="4" customFormat="1" ht="15" customHeight="1">
      <c r="A41" s="151">
        <v>71</v>
      </c>
      <c r="B41" s="152" t="s">
        <v>30</v>
      </c>
      <c r="C41" s="153">
        <f aca="true" t="shared" si="0" ref="C41:E42">C42</f>
        <v>1385100</v>
      </c>
      <c r="D41" s="153">
        <f t="shared" si="0"/>
        <v>0</v>
      </c>
      <c r="E41" s="153">
        <f t="shared" si="0"/>
        <v>1385100</v>
      </c>
    </row>
    <row r="42" spans="1:5" s="4" customFormat="1" ht="23.25" customHeight="1">
      <c r="A42" s="143">
        <v>711</v>
      </c>
      <c r="B42" s="106" t="s">
        <v>31</v>
      </c>
      <c r="C42" s="114">
        <f t="shared" si="0"/>
        <v>1385100</v>
      </c>
      <c r="D42" s="114">
        <f t="shared" si="0"/>
        <v>0</v>
      </c>
      <c r="E42" s="114">
        <f t="shared" si="0"/>
        <v>1385100</v>
      </c>
    </row>
    <row r="43" spans="1:5" ht="15" customHeight="1">
      <c r="A43" s="154">
        <v>7111</v>
      </c>
      <c r="B43" s="107" t="s">
        <v>32</v>
      </c>
      <c r="C43" s="155">
        <v>1385100</v>
      </c>
      <c r="D43" s="155">
        <f>E43-C43</f>
        <v>0</v>
      </c>
      <c r="E43" s="155">
        <v>1385100</v>
      </c>
    </row>
    <row r="44" spans="1:5" s="4" customFormat="1" ht="15" customHeight="1">
      <c r="A44" s="143">
        <v>72</v>
      </c>
      <c r="B44" s="106" t="s">
        <v>244</v>
      </c>
      <c r="C44" s="114">
        <f>C46+C47</f>
        <v>306000</v>
      </c>
      <c r="D44" s="114">
        <f>D46+D47</f>
        <v>0</v>
      </c>
      <c r="E44" s="114">
        <f>E46+E47</f>
        <v>306000</v>
      </c>
    </row>
    <row r="45" spans="1:5" s="4" customFormat="1" ht="15" customHeight="1">
      <c r="A45" s="143">
        <v>721</v>
      </c>
      <c r="B45" s="106" t="s">
        <v>33</v>
      </c>
      <c r="C45" s="114">
        <f>C46+C47</f>
        <v>306000</v>
      </c>
      <c r="D45" s="114">
        <f>D46+D47</f>
        <v>0</v>
      </c>
      <c r="E45" s="114">
        <f>E46+E47</f>
        <v>306000</v>
      </c>
    </row>
    <row r="46" spans="1:5" ht="15" customHeight="1">
      <c r="A46" s="340">
        <v>7211</v>
      </c>
      <c r="B46" s="311" t="s">
        <v>34</v>
      </c>
      <c r="C46" s="341">
        <v>6000</v>
      </c>
      <c r="D46" s="341">
        <f>E46-C46</f>
        <v>0</v>
      </c>
      <c r="E46" s="341">
        <v>6000</v>
      </c>
    </row>
    <row r="47" spans="1:5" ht="12.75">
      <c r="A47" s="342">
        <v>7212</v>
      </c>
      <c r="B47" s="343" t="s">
        <v>314</v>
      </c>
      <c r="C47" s="344">
        <v>300000</v>
      </c>
      <c r="D47" s="345">
        <f>E47-C47</f>
        <v>0</v>
      </c>
      <c r="E47" s="344">
        <v>300000</v>
      </c>
    </row>
    <row r="48" ht="12.75">
      <c r="A48" s="9"/>
    </row>
    <row r="49" ht="12.75">
      <c r="A49" s="9"/>
    </row>
    <row r="50" ht="12.75">
      <c r="A50" s="9"/>
    </row>
    <row r="51" ht="12.75">
      <c r="A51" s="9"/>
    </row>
    <row r="52" ht="12.75">
      <c r="A52" s="9"/>
    </row>
    <row r="53" ht="12.75">
      <c r="A53" s="9"/>
    </row>
    <row r="54" ht="12.75">
      <c r="A54" s="9"/>
    </row>
    <row r="55" ht="12.75">
      <c r="A55" s="9"/>
    </row>
  </sheetData>
  <sheetProtection/>
  <printOptions/>
  <pageMargins left="0.75" right="0.67" top="0.69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5"/>
  <sheetViews>
    <sheetView zoomScalePageLayoutView="0" workbookViewId="0" topLeftCell="A1">
      <selection activeCell="G17" sqref="G17"/>
    </sheetView>
  </sheetViews>
  <sheetFormatPr defaultColWidth="9.140625" defaultRowHeight="12.75"/>
  <cols>
    <col min="1" max="1" width="10.7109375" style="0" customWidth="1"/>
    <col min="2" max="2" width="32.140625" style="17" customWidth="1"/>
    <col min="3" max="3" width="10.140625" style="17" customWidth="1"/>
    <col min="4" max="4" width="9.57421875" style="0" customWidth="1"/>
    <col min="5" max="5" width="10.140625" style="0" customWidth="1"/>
  </cols>
  <sheetData>
    <row r="1" spans="1:3" s="10" customFormat="1" ht="12.75">
      <c r="A1" s="29"/>
      <c r="B1" s="37"/>
      <c r="C1" s="37"/>
    </row>
    <row r="2" spans="1:5" s="10" customFormat="1" ht="12.75">
      <c r="A2" s="352" t="s">
        <v>93</v>
      </c>
      <c r="B2" s="353"/>
      <c r="C2" s="353"/>
      <c r="D2" s="353"/>
      <c r="E2" s="353"/>
    </row>
    <row r="3" spans="1:5" s="10" customFormat="1" ht="12.75">
      <c r="A3" s="354" t="s">
        <v>94</v>
      </c>
      <c r="B3" s="355"/>
      <c r="C3" s="355"/>
      <c r="D3" s="355"/>
      <c r="E3" s="355"/>
    </row>
    <row r="4" spans="1:5" s="10" customFormat="1" ht="12.75">
      <c r="A4" s="119"/>
      <c r="B4" s="118"/>
      <c r="C4" s="118"/>
      <c r="D4" s="118"/>
      <c r="E4" s="118"/>
    </row>
    <row r="5" spans="1:10" s="8" customFormat="1" ht="38.25" customHeight="1">
      <c r="A5" s="136" t="s">
        <v>9</v>
      </c>
      <c r="B5" s="137" t="s">
        <v>59</v>
      </c>
      <c r="C5" s="293" t="s">
        <v>303</v>
      </c>
      <c r="D5" s="293" t="s">
        <v>316</v>
      </c>
      <c r="E5" s="293" t="s">
        <v>317</v>
      </c>
      <c r="F5" s="111"/>
      <c r="J5" s="271"/>
    </row>
    <row r="6" spans="1:6" s="85" customFormat="1" ht="11.25">
      <c r="A6" s="87">
        <v>1</v>
      </c>
      <c r="B6" s="88">
        <v>2</v>
      </c>
      <c r="C6" s="87">
        <v>3</v>
      </c>
      <c r="D6" s="87">
        <v>4</v>
      </c>
      <c r="E6" s="87">
        <v>5</v>
      </c>
      <c r="F6" s="112"/>
    </row>
    <row r="7" spans="1:5" s="4" customFormat="1" ht="40.5" customHeight="1">
      <c r="A7" s="313" t="s">
        <v>69</v>
      </c>
      <c r="B7" s="82" t="s">
        <v>184</v>
      </c>
      <c r="C7" s="303">
        <f>C8</f>
        <v>487400</v>
      </c>
      <c r="D7" s="303">
        <f>D8</f>
        <v>30000</v>
      </c>
      <c r="E7" s="303">
        <f>E8</f>
        <v>517400</v>
      </c>
    </row>
    <row r="8" spans="1:5" s="286" customFormat="1" ht="24.75" customHeight="1">
      <c r="A8" s="314" t="s">
        <v>147</v>
      </c>
      <c r="B8" s="315" t="s">
        <v>148</v>
      </c>
      <c r="C8" s="316">
        <f>C9+C17</f>
        <v>487400</v>
      </c>
      <c r="D8" s="316">
        <f>D9+D17</f>
        <v>30000</v>
      </c>
      <c r="E8" s="316">
        <f>E9+E17</f>
        <v>517400</v>
      </c>
    </row>
    <row r="9" spans="1:5" s="12" customFormat="1" ht="38.25" customHeight="1">
      <c r="A9" s="320" t="s">
        <v>149</v>
      </c>
      <c r="B9" s="321" t="s">
        <v>254</v>
      </c>
      <c r="C9" s="67">
        <f aca="true" t="shared" si="0" ref="C9:E10">C10</f>
        <v>477000</v>
      </c>
      <c r="D9" s="67">
        <f t="shared" si="0"/>
        <v>30000</v>
      </c>
      <c r="E9" s="67">
        <f t="shared" si="0"/>
        <v>507000</v>
      </c>
    </row>
    <row r="10" spans="1:5" s="12" customFormat="1" ht="14.25" customHeight="1">
      <c r="A10" s="317" t="s">
        <v>95</v>
      </c>
      <c r="B10" s="318" t="s">
        <v>235</v>
      </c>
      <c r="C10" s="319">
        <f t="shared" si="0"/>
        <v>477000</v>
      </c>
      <c r="D10" s="319">
        <f t="shared" si="0"/>
        <v>30000</v>
      </c>
      <c r="E10" s="319">
        <f t="shared" si="0"/>
        <v>507000</v>
      </c>
    </row>
    <row r="11" spans="1:5" s="4" customFormat="1" ht="15" customHeight="1">
      <c r="A11" s="133">
        <v>3</v>
      </c>
      <c r="B11" s="287" t="s">
        <v>96</v>
      </c>
      <c r="C11" s="114">
        <f>C12</f>
        <v>477000</v>
      </c>
      <c r="D11" s="114">
        <f>D12</f>
        <v>30000</v>
      </c>
      <c r="E11" s="114">
        <f>E12</f>
        <v>507000</v>
      </c>
    </row>
    <row r="12" spans="1:5" s="4" customFormat="1" ht="15" customHeight="1">
      <c r="A12" s="133">
        <v>32</v>
      </c>
      <c r="B12" s="287" t="s">
        <v>42</v>
      </c>
      <c r="C12" s="114">
        <f>SUM(C13:C16)</f>
        <v>477000</v>
      </c>
      <c r="D12" s="114">
        <f>SUM(D13:D16)</f>
        <v>30000</v>
      </c>
      <c r="E12" s="114">
        <f>SUM(E13:E16)</f>
        <v>507000</v>
      </c>
    </row>
    <row r="13" spans="1:5" s="10" customFormat="1" ht="29.25" customHeight="1">
      <c r="A13" s="134">
        <v>3233</v>
      </c>
      <c r="B13" s="288" t="s">
        <v>183</v>
      </c>
      <c r="C13" s="116">
        <v>81000</v>
      </c>
      <c r="D13" s="116">
        <f>E13-C13</f>
        <v>0</v>
      </c>
      <c r="E13" s="116">
        <v>81000</v>
      </c>
    </row>
    <row r="14" spans="1:5" s="10" customFormat="1" ht="15" customHeight="1">
      <c r="A14" s="134">
        <v>3239</v>
      </c>
      <c r="B14" s="288" t="s">
        <v>169</v>
      </c>
      <c r="C14" s="116">
        <v>60000</v>
      </c>
      <c r="D14" s="116">
        <f>E14-C14</f>
        <v>30000</v>
      </c>
      <c r="E14" s="116">
        <v>90000</v>
      </c>
    </row>
    <row r="15" spans="1:5" s="4" customFormat="1" ht="22.5" customHeight="1">
      <c r="A15" s="134">
        <v>3291</v>
      </c>
      <c r="B15" s="288" t="s">
        <v>70</v>
      </c>
      <c r="C15" s="117">
        <v>250000</v>
      </c>
      <c r="D15" s="116">
        <f>E15-C15</f>
        <v>0</v>
      </c>
      <c r="E15" s="117">
        <v>250000</v>
      </c>
    </row>
    <row r="16" spans="1:5" s="4" customFormat="1" ht="17.25" customHeight="1">
      <c r="A16" s="322">
        <v>3293</v>
      </c>
      <c r="B16" s="323" t="s">
        <v>71</v>
      </c>
      <c r="C16" s="324">
        <v>86000</v>
      </c>
      <c r="D16" s="116">
        <f>E16-C16</f>
        <v>0</v>
      </c>
      <c r="E16" s="324">
        <v>86000</v>
      </c>
    </row>
    <row r="17" spans="1:5" s="10" customFormat="1" ht="25.5" customHeight="1">
      <c r="A17" s="320" t="s">
        <v>152</v>
      </c>
      <c r="B17" s="321" t="s">
        <v>253</v>
      </c>
      <c r="C17" s="67">
        <f aca="true" t="shared" si="1" ref="C17:E19">C18</f>
        <v>10400</v>
      </c>
      <c r="D17" s="67">
        <f t="shared" si="1"/>
        <v>0</v>
      </c>
      <c r="E17" s="67">
        <f t="shared" si="1"/>
        <v>10400</v>
      </c>
    </row>
    <row r="18" spans="1:5" s="10" customFormat="1" ht="15" customHeight="1">
      <c r="A18" s="325">
        <v>3</v>
      </c>
      <c r="B18" s="326" t="s">
        <v>96</v>
      </c>
      <c r="C18" s="153">
        <f t="shared" si="1"/>
        <v>10400</v>
      </c>
      <c r="D18" s="153">
        <f t="shared" si="1"/>
        <v>0</v>
      </c>
      <c r="E18" s="153">
        <f t="shared" si="1"/>
        <v>10400</v>
      </c>
    </row>
    <row r="19" spans="1:5" s="4" customFormat="1" ht="15" customHeight="1">
      <c r="A19" s="133">
        <v>38</v>
      </c>
      <c r="B19" s="287" t="s">
        <v>97</v>
      </c>
      <c r="C19" s="114">
        <f t="shared" si="1"/>
        <v>10400</v>
      </c>
      <c r="D19" s="114">
        <f t="shared" si="1"/>
        <v>0</v>
      </c>
      <c r="E19" s="114">
        <f t="shared" si="1"/>
        <v>10400</v>
      </c>
    </row>
    <row r="20" spans="1:5" s="4" customFormat="1" ht="15" customHeight="1">
      <c r="A20" s="135">
        <v>3811</v>
      </c>
      <c r="B20" s="289" t="s">
        <v>98</v>
      </c>
      <c r="C20" s="109">
        <v>10400</v>
      </c>
      <c r="D20" s="339">
        <f>E20-C20</f>
        <v>0</v>
      </c>
      <c r="E20" s="109">
        <v>10400</v>
      </c>
    </row>
    <row r="155" ht="12.75">
      <c r="A155" s="46"/>
    </row>
    <row r="156" ht="12.75">
      <c r="A156" s="9"/>
    </row>
    <row r="157" ht="12.75">
      <c r="A157" s="9"/>
    </row>
    <row r="158" ht="12.75">
      <c r="A158" s="9"/>
    </row>
    <row r="159" ht="12.75">
      <c r="A159" s="9"/>
    </row>
    <row r="160" ht="12.75">
      <c r="A160" s="9"/>
    </row>
    <row r="161" ht="12.75">
      <c r="A161" s="9"/>
    </row>
    <row r="162" ht="12.75">
      <c r="A162" s="9"/>
    </row>
    <row r="163" ht="12.75">
      <c r="A163" s="9"/>
    </row>
    <row r="164" ht="12.75">
      <c r="A164" s="9"/>
    </row>
    <row r="165" ht="12.75">
      <c r="A165" s="9"/>
    </row>
  </sheetData>
  <sheetProtection/>
  <mergeCells count="2">
    <mergeCell ref="A2:E2"/>
    <mergeCell ref="A3:E3"/>
  </mergeCells>
  <printOptions/>
  <pageMargins left="0.75" right="0.67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G60"/>
  <sheetViews>
    <sheetView zoomScalePageLayoutView="0" workbookViewId="0" topLeftCell="A1">
      <selection activeCell="G31" sqref="G30:G31"/>
    </sheetView>
  </sheetViews>
  <sheetFormatPr defaultColWidth="9.140625" defaultRowHeight="12.75"/>
  <cols>
    <col min="1" max="1" width="4.8515625" style="0" customWidth="1"/>
    <col min="2" max="2" width="35.28125" style="17" customWidth="1"/>
    <col min="3" max="5" width="11.7109375" style="0" customWidth="1"/>
  </cols>
  <sheetData>
    <row r="4" spans="1:2" ht="12.75">
      <c r="A4" s="25"/>
      <c r="B4" s="28" t="s">
        <v>36</v>
      </c>
    </row>
    <row r="5" spans="1:2" ht="12.75">
      <c r="A5" s="31"/>
      <c r="B5" s="32"/>
    </row>
    <row r="6" spans="1:5" ht="38.25">
      <c r="A6" s="136" t="s">
        <v>9</v>
      </c>
      <c r="B6" s="137" t="s">
        <v>37</v>
      </c>
      <c r="C6" s="293" t="s">
        <v>300</v>
      </c>
      <c r="D6" s="293" t="s">
        <v>318</v>
      </c>
      <c r="E6" s="293" t="s">
        <v>317</v>
      </c>
    </row>
    <row r="7" spans="1:5" s="89" customFormat="1" ht="11.25">
      <c r="A7" s="87">
        <v>1</v>
      </c>
      <c r="B7" s="88">
        <v>2</v>
      </c>
      <c r="C7" s="87">
        <v>3</v>
      </c>
      <c r="D7" s="87">
        <v>4</v>
      </c>
      <c r="E7" s="87">
        <v>5</v>
      </c>
    </row>
    <row r="8" spans="1:6" ht="12.75">
      <c r="A8" s="81">
        <v>3</v>
      </c>
      <c r="B8" s="83" t="s">
        <v>36</v>
      </c>
      <c r="C8" s="72">
        <f>C9+C13+C18+C20+C22+C24</f>
        <v>7180100</v>
      </c>
      <c r="D8" s="72">
        <f>D9+D13+D18+D20+D22+D24</f>
        <v>398000</v>
      </c>
      <c r="E8" s="72">
        <f>E9+E13+E18+E20+E22+E24</f>
        <v>7578100</v>
      </c>
      <c r="F8" t="s">
        <v>35</v>
      </c>
    </row>
    <row r="9" spans="1:5" ht="12.75">
      <c r="A9" s="151">
        <v>31</v>
      </c>
      <c r="B9" s="152" t="s">
        <v>38</v>
      </c>
      <c r="C9" s="153">
        <f>SUM(C10:C12)</f>
        <v>2013700</v>
      </c>
      <c r="D9" s="153">
        <f>SUM(D10:D12)</f>
        <v>0</v>
      </c>
      <c r="E9" s="153">
        <f>SUM(E10:E12)</f>
        <v>2013700</v>
      </c>
    </row>
    <row r="10" spans="1:5" ht="12.75">
      <c r="A10" s="147">
        <v>311</v>
      </c>
      <c r="B10" s="107" t="s">
        <v>39</v>
      </c>
      <c r="C10" s="117">
        <f>'Upravni odjel'!C10+'Upravni odjel'!C147+'Upravni odjel'!C188</f>
        <v>1590000</v>
      </c>
      <c r="D10" s="117">
        <f>E10-C10</f>
        <v>0</v>
      </c>
      <c r="E10" s="117">
        <f>'Upravni odjel'!E10+'Upravni odjel'!E147+'Upravni odjel'!E188</f>
        <v>1590000</v>
      </c>
    </row>
    <row r="11" spans="1:5" ht="12.75">
      <c r="A11" s="147">
        <v>312</v>
      </c>
      <c r="B11" s="107" t="s">
        <v>40</v>
      </c>
      <c r="C11" s="117">
        <f>'Upravni odjel'!C11+'Upravni odjel'!C148+'Upravni odjel'!C189</f>
        <v>176200</v>
      </c>
      <c r="D11" s="117">
        <f>E11-C11</f>
        <v>0</v>
      </c>
      <c r="E11" s="117">
        <f>'Upravni odjel'!E11+'Upravni odjel'!E148+'Upravni odjel'!E189</f>
        <v>176200</v>
      </c>
    </row>
    <row r="12" spans="1:6" ht="12.75">
      <c r="A12" s="147">
        <v>313</v>
      </c>
      <c r="B12" s="107" t="s">
        <v>41</v>
      </c>
      <c r="C12" s="117">
        <f>'Upravni odjel'!C12+'Upravni odjel'!C13+'Upravni odjel'!C149+'Upravni odjel'!C150+'Upravni odjel'!C190+'Upravni odjel'!C191</f>
        <v>247500</v>
      </c>
      <c r="D12" s="117">
        <f>E12-C12</f>
        <v>0</v>
      </c>
      <c r="E12" s="117">
        <f>'Upravni odjel'!E12+'Upravni odjel'!E13+'Upravni odjel'!E149+'Upravni odjel'!E150+'Upravni odjel'!E190+'Upravni odjel'!E191</f>
        <v>247500</v>
      </c>
      <c r="F12" s="5"/>
    </row>
    <row r="13" spans="1:5" ht="12.75">
      <c r="A13" s="143">
        <v>32</v>
      </c>
      <c r="B13" s="106" t="s">
        <v>42</v>
      </c>
      <c r="C13" s="114">
        <f>SUM(C14:C17)</f>
        <v>3284000</v>
      </c>
      <c r="D13" s="114">
        <f>SUM(D14:D17)</f>
        <v>343000</v>
      </c>
      <c r="E13" s="114">
        <f>SUM(E14:E17)</f>
        <v>3627000</v>
      </c>
    </row>
    <row r="14" spans="1:5" ht="12.75">
      <c r="A14" s="147">
        <v>321</v>
      </c>
      <c r="B14" s="107" t="s">
        <v>43</v>
      </c>
      <c r="C14" s="117">
        <f>'Upravni odjel'!C15+'Upravni odjel'!C16+'Upravni odjel'!C17+'Upravni odjel'!C18+'Upravni odjel'!C152+'Upravni odjel'!C153+'Upravni odjel'!C193+'Upravni odjel'!C194</f>
        <v>129000</v>
      </c>
      <c r="D14" s="117">
        <f>E14-C14</f>
        <v>6000</v>
      </c>
      <c r="E14" s="117">
        <f>'Upravni odjel'!E15+'Upravni odjel'!E16+'Upravni odjel'!E17+'Upravni odjel'!E18+'Upravni odjel'!E152+'Upravni odjel'!E153+'Upravni odjel'!E193+'Upravni odjel'!E194</f>
        <v>135000</v>
      </c>
    </row>
    <row r="15" spans="1:5" ht="12.75">
      <c r="A15" s="147">
        <v>322</v>
      </c>
      <c r="B15" s="107" t="s">
        <v>44</v>
      </c>
      <c r="C15" s="117">
        <f>'Upravni odjel'!C19+'Upravni odjel'!C20+'Upravni odjel'!C21+'Upravni odjel'!C22+'Upravni odjel'!C154+'Upravni odjel'!C155+'Upravni odjel'!C156+'Upravni odjel'!C195+'Upravni odjel'!C196+'Upravni odjel'!C197</f>
        <v>529000</v>
      </c>
      <c r="D15" s="117">
        <f>E15-C15</f>
        <v>140000</v>
      </c>
      <c r="E15" s="117">
        <f>'Upravni odjel'!E19+'Upravni odjel'!E20+'Upravni odjel'!E21+'Upravni odjel'!E22+'Upravni odjel'!E85+'Upravni odjel'!E154+'Upravni odjel'!E155+'Upravni odjel'!E156+'Upravni odjel'!E195+'Upravni odjel'!E196+'Upravni odjel'!E197</f>
        <v>669000</v>
      </c>
    </row>
    <row r="16" spans="1:5" ht="12.75">
      <c r="A16" s="147">
        <v>323</v>
      </c>
      <c r="B16" s="107" t="s">
        <v>45</v>
      </c>
      <c r="C16" s="117">
        <f>'Općinsko vijeće'!C13+'Općinsko vijeće'!C14+'Upravni odjel'!C23+'Upravni odjel'!C24+'Upravni odjel'!C25+'Upravni odjel'!C26+'Upravni odjel'!C27+'Upravni odjel'!C28+'Upravni odjel'!C29+'Upravni odjel'!C30+'Upravni odjel'!C31+'Upravni odjel'!C32+'Upravni odjel'!C54+'Upravni odjel'!C65+'Upravni odjel'!C66+'Upravni odjel'!C67+'Upravni odjel'!C68+'Upravni odjel'!C69+'Upravni odjel'!C70+'Upravni odjel'!C71+'Upravni odjel'!C75+'Upravni odjel'!C79+'Upravni odjel'!C80+'Upravni odjel'!C81+'Upravni odjel'!C85+'Upravni odjel'!C86+'Upravni odjel'!C134+'Upravni odjel'!C135+'Upravni odjel'!C139+'Upravni odjel'!C157+'Upravni odjel'!C158+'Upravni odjel'!C159+'Upravni odjel'!C160+'Upravni odjel'!C198+'Upravni odjel'!C199</f>
        <v>2065000</v>
      </c>
      <c r="D16" s="117">
        <f>E16-C16</f>
        <v>124000</v>
      </c>
      <c r="E16" s="117">
        <f>'Općinsko vijeće'!E13+'Općinsko vijeće'!E14+'Upravni odjel'!E23+'Upravni odjel'!E24+'Upravni odjel'!E25+'Upravni odjel'!E26+'Upravni odjel'!E27+'Upravni odjel'!E28+'Upravni odjel'!E29+'Upravni odjel'!E30+'Upravni odjel'!E31+'Upravni odjel'!E32+'Upravni odjel'!E54+'Upravni odjel'!E65+'Upravni odjel'!E66+'Upravni odjel'!E67+'Upravni odjel'!E68+'Upravni odjel'!E69+'Upravni odjel'!E70+'Upravni odjel'!E71+'Upravni odjel'!E75+'Upravni odjel'!E79+'Upravni odjel'!E80+'Upravni odjel'!E81+'Upravni odjel'!E86+'Upravni odjel'!E134+'Upravni odjel'!E135+'Upravni odjel'!E139+'Upravni odjel'!E157+'Upravni odjel'!E158+'Upravni odjel'!E159+'Upravni odjel'!E160+'Upravni odjel'!E198+'Upravni odjel'!E199</f>
        <v>2189000</v>
      </c>
    </row>
    <row r="17" spans="1:5" ht="12.75">
      <c r="A17" s="147">
        <v>329</v>
      </c>
      <c r="B17" s="107" t="s">
        <v>46</v>
      </c>
      <c r="C17" s="117">
        <f>'Općinsko vijeće'!C15+'Općinsko vijeće'!C16+'Upravni odjel'!C33+'Upravni odjel'!C34+'Upravni odjel'!C161+'Upravni odjel'!C200+'Upravni odjel'!C201</f>
        <v>561000</v>
      </c>
      <c r="D17" s="117">
        <f>E17-C17</f>
        <v>73000</v>
      </c>
      <c r="E17" s="117">
        <f>'Općinsko vijeće'!E15+'Općinsko vijeće'!E16+'Upravni odjel'!E33+'Upravni odjel'!E34+'Upravni odjel'!E161+'Upravni odjel'!E200+'Upravni odjel'!E201</f>
        <v>634000</v>
      </c>
    </row>
    <row r="18" spans="1:5" ht="12.75">
      <c r="A18" s="143">
        <v>34</v>
      </c>
      <c r="B18" s="106" t="s">
        <v>47</v>
      </c>
      <c r="C18" s="114">
        <f>SUM(C19:C19)</f>
        <v>36000</v>
      </c>
      <c r="D18" s="114">
        <f>SUM(D19:D19)</f>
        <v>0</v>
      </c>
      <c r="E18" s="114">
        <f>SUM(E19:E19)</f>
        <v>36000</v>
      </c>
    </row>
    <row r="19" spans="1:7" ht="12.75">
      <c r="A19" s="147">
        <v>343</v>
      </c>
      <c r="B19" s="107" t="s">
        <v>48</v>
      </c>
      <c r="C19" s="117">
        <f>'Upravni odjel'!C36+'Upravni odjel'!C37+'Upravni odjel'!C38+'Upravni odjel'!C39+'Upravni odjel'!C203</f>
        <v>36000</v>
      </c>
      <c r="D19" s="117">
        <f>E19-C19</f>
        <v>0</v>
      </c>
      <c r="E19" s="117">
        <f>'Upravni odjel'!E36+'Upravni odjel'!E37+'Upravni odjel'!E38+'Upravni odjel'!E39+'Upravni odjel'!E203</f>
        <v>36000</v>
      </c>
      <c r="F19" s="1"/>
      <c r="G19" s="334"/>
    </row>
    <row r="20" spans="1:7" ht="12.75">
      <c r="A20" s="158">
        <v>35</v>
      </c>
      <c r="B20" s="159" t="s">
        <v>205</v>
      </c>
      <c r="C20" s="115">
        <f>C21</f>
        <v>150000</v>
      </c>
      <c r="D20" s="115">
        <f>D21</f>
        <v>0</v>
      </c>
      <c r="E20" s="115">
        <f>E21</f>
        <v>150000</v>
      </c>
      <c r="G20" s="334"/>
    </row>
    <row r="21" spans="1:5" ht="12.75">
      <c r="A21" s="147">
        <v>352</v>
      </c>
      <c r="B21" s="107" t="s">
        <v>209</v>
      </c>
      <c r="C21" s="117">
        <f>'Upravni odjel'!C118</f>
        <v>150000</v>
      </c>
      <c r="D21" s="117">
        <f>E21-C21</f>
        <v>0</v>
      </c>
      <c r="E21" s="117">
        <f>'Upravni odjel'!E118</f>
        <v>150000</v>
      </c>
    </row>
    <row r="22" spans="1:5" ht="25.5" customHeight="1">
      <c r="A22" s="143">
        <v>37</v>
      </c>
      <c r="B22" s="106" t="s">
        <v>284</v>
      </c>
      <c r="C22" s="114">
        <f>C23</f>
        <v>611000</v>
      </c>
      <c r="D22" s="114">
        <f>D23</f>
        <v>40000</v>
      </c>
      <c r="E22" s="114">
        <f>E23</f>
        <v>651000</v>
      </c>
    </row>
    <row r="23" spans="1:5" ht="12.75">
      <c r="A23" s="147">
        <v>372</v>
      </c>
      <c r="B23" s="107" t="s">
        <v>49</v>
      </c>
      <c r="C23" s="117">
        <f>'Upravni odjel'!C179+'Upravni odjel'!C180+'Upravni odjel'!C239</f>
        <v>611000</v>
      </c>
      <c r="D23" s="117">
        <f>E23-C23</f>
        <v>40000</v>
      </c>
      <c r="E23" s="117">
        <f>'Upravni odjel'!E179+'Upravni odjel'!E180+'Upravni odjel'!E239</f>
        <v>651000</v>
      </c>
    </row>
    <row r="24" spans="1:5" ht="12.75">
      <c r="A24" s="143">
        <v>38</v>
      </c>
      <c r="B24" s="106" t="s">
        <v>50</v>
      </c>
      <c r="C24" s="114">
        <f>SUM(C25:C26)</f>
        <v>1085400</v>
      </c>
      <c r="D24" s="114">
        <f>SUM(D25:D26)</f>
        <v>15000</v>
      </c>
      <c r="E24" s="114">
        <f>SUM(E25:E26)</f>
        <v>1100400</v>
      </c>
    </row>
    <row r="25" spans="1:5" ht="12.75">
      <c r="A25" s="147">
        <v>381</v>
      </c>
      <c r="B25" s="107" t="s">
        <v>51</v>
      </c>
      <c r="C25" s="117">
        <f>'Općinsko vijeće'!C20+'Upravni odjel'!C127+'Upravni odjel'!C169+'Upravni odjel'!C174+'Upravni odjel'!C175+'Upravni odjel'!C216+'Upravni odjel'!C221+'Upravni odjel'!C228+'Upravni odjel'!C232+'Upravni odjel'!C244+'Upravni odjel'!C248+'Upravni odjel'!C254</f>
        <v>1065400</v>
      </c>
      <c r="D25" s="117">
        <f>E25-C25</f>
        <v>15000</v>
      </c>
      <c r="E25" s="117">
        <f>'Općinsko vijeće'!E20+'Upravni odjel'!E127+'Upravni odjel'!E169+'Upravni odjel'!E174+'Upravni odjel'!E175+'Upravni odjel'!E216+'Upravni odjel'!E221+'Upravni odjel'!E228+'Upravni odjel'!E232+'Upravni odjel'!E244+'Upravni odjel'!E248+'Upravni odjel'!E254</f>
        <v>1080400</v>
      </c>
    </row>
    <row r="26" spans="1:5" ht="12.75">
      <c r="A26" s="310">
        <v>383</v>
      </c>
      <c r="B26" s="311" t="s">
        <v>52</v>
      </c>
      <c r="C26" s="312">
        <f>'Upravni odjel'!C58</f>
        <v>20000</v>
      </c>
      <c r="D26" s="117">
        <f>E26-C26</f>
        <v>0</v>
      </c>
      <c r="E26" s="312">
        <f>'Upravni odjel'!E58</f>
        <v>20000</v>
      </c>
    </row>
    <row r="27" spans="1:5" ht="26.25" customHeight="1">
      <c r="A27" s="81">
        <v>4</v>
      </c>
      <c r="B27" s="83" t="s">
        <v>53</v>
      </c>
      <c r="C27" s="72">
        <f>C28+C31</f>
        <v>2576000</v>
      </c>
      <c r="D27" s="72">
        <f>D28+D31</f>
        <v>343000</v>
      </c>
      <c r="E27" s="72">
        <f>E28+E31</f>
        <v>2919000</v>
      </c>
    </row>
    <row r="28" spans="1:5" ht="13.5" customHeight="1">
      <c r="A28" s="151">
        <v>41</v>
      </c>
      <c r="B28" s="152" t="s">
        <v>57</v>
      </c>
      <c r="C28" s="153">
        <f>SUM(C29:C30)</f>
        <v>110000</v>
      </c>
      <c r="D28" s="153">
        <f>SUM(D29:D30)</f>
        <v>103000</v>
      </c>
      <c r="E28" s="153">
        <f>SUM(E29:E30)</f>
        <v>213000</v>
      </c>
    </row>
    <row r="29" spans="1:5" ht="12.75">
      <c r="A29" s="147">
        <v>411</v>
      </c>
      <c r="B29" s="107" t="s">
        <v>54</v>
      </c>
      <c r="C29" s="117">
        <f>'Upravni odjel'!C41</f>
        <v>50000</v>
      </c>
      <c r="D29" s="117">
        <f>E29-C29</f>
        <v>0</v>
      </c>
      <c r="E29" s="117">
        <f>'Upravni odjel'!E41</f>
        <v>50000</v>
      </c>
    </row>
    <row r="30" spans="1:5" ht="12.75">
      <c r="A30" s="147">
        <v>412</v>
      </c>
      <c r="B30" s="107" t="s">
        <v>91</v>
      </c>
      <c r="C30" s="117">
        <f>+'Upravni odjel'!C42+'Upravni odjel'!C43+'Upravni odjel'!C47</f>
        <v>60000</v>
      </c>
      <c r="D30" s="117">
        <f>E30-C30</f>
        <v>103000</v>
      </c>
      <c r="E30" s="117">
        <f>'Upravni odjel'!E42+'Upravni odjel'!E43+'Upravni odjel'!E44+'Upravni odjel'!E45+'Upravni odjel'!E46+'Upravni odjel'!E47</f>
        <v>163000</v>
      </c>
    </row>
    <row r="31" spans="1:5" ht="23.25" customHeight="1">
      <c r="A31" s="143">
        <v>42</v>
      </c>
      <c r="B31" s="106" t="s">
        <v>58</v>
      </c>
      <c r="C31" s="114">
        <f>SUM(C32:C34)</f>
        <v>2466000</v>
      </c>
      <c r="D31" s="114">
        <f>SUM(D32:D34)</f>
        <v>240000</v>
      </c>
      <c r="E31" s="114">
        <f>SUM(E32:E34)</f>
        <v>2706000</v>
      </c>
    </row>
    <row r="32" spans="1:5" ht="12.75">
      <c r="A32" s="147">
        <v>421</v>
      </c>
      <c r="B32" s="107" t="s">
        <v>55</v>
      </c>
      <c r="C32" s="117">
        <f>'Upravni odjel'!C91+'Upravni odjel'!C95+'Upravni odjel'!C99+'Upravni odjel'!C103+'Upravni odjel'!C107</f>
        <v>2375000</v>
      </c>
      <c r="D32" s="117">
        <f>E32-C32</f>
        <v>190000</v>
      </c>
      <c r="E32" s="117">
        <f>'Upravni odjel'!E91+'Upravni odjel'!E95+'Upravni odjel'!E99+'Upravni odjel'!E103+'Upravni odjel'!E107+'Upravni odjel'!E111</f>
        <v>2565000</v>
      </c>
    </row>
    <row r="33" spans="1:5" ht="12.75">
      <c r="A33" s="147">
        <v>422</v>
      </c>
      <c r="B33" s="107" t="s">
        <v>56</v>
      </c>
      <c r="C33" s="117">
        <f>'Upravni odjel'!C49+'Upravni odjel'!C50+'Upravni odjel'!C163+'Upravni odjel'!C207</f>
        <v>76000</v>
      </c>
      <c r="D33" s="117">
        <f>E33-C33</f>
        <v>50000</v>
      </c>
      <c r="E33" s="117">
        <f>'Upravni odjel'!E49+'Upravni odjel'!E50+'Upravni odjel'!E163+'Upravni odjel'!E207</f>
        <v>126000</v>
      </c>
    </row>
    <row r="34" spans="1:5" ht="15" customHeight="1">
      <c r="A34" s="144">
        <v>424</v>
      </c>
      <c r="B34" s="108" t="s">
        <v>283</v>
      </c>
      <c r="C34" s="109">
        <f>'Upravni odjel'!C211</f>
        <v>15000</v>
      </c>
      <c r="D34" s="117">
        <f>E34-C34</f>
        <v>0</v>
      </c>
      <c r="E34" s="109">
        <f>'Upravni odjel'!E211</f>
        <v>15000</v>
      </c>
    </row>
    <row r="35" spans="1:5" ht="12.75">
      <c r="A35" s="209"/>
      <c r="B35" s="208"/>
      <c r="C35" s="209"/>
      <c r="D35" s="209"/>
      <c r="E35" s="209"/>
    </row>
    <row r="36" spans="1:7" ht="12.75">
      <c r="A36" s="217">
        <v>5</v>
      </c>
      <c r="B36" s="212" t="s">
        <v>278</v>
      </c>
      <c r="C36" s="214">
        <f aca="true" t="shared" si="0" ref="C36:E37">C37</f>
        <v>2000000</v>
      </c>
      <c r="D36" s="214">
        <f t="shared" si="0"/>
        <v>-2000000</v>
      </c>
      <c r="E36" s="214">
        <f t="shared" si="0"/>
        <v>0</v>
      </c>
      <c r="G36" s="207"/>
    </row>
    <row r="37" spans="1:5" ht="12.75">
      <c r="A37" s="218">
        <v>53</v>
      </c>
      <c r="B37" s="213" t="s">
        <v>276</v>
      </c>
      <c r="C37" s="203">
        <f t="shared" si="0"/>
        <v>2000000</v>
      </c>
      <c r="D37" s="203">
        <f t="shared" si="0"/>
        <v>-2000000</v>
      </c>
      <c r="E37" s="203">
        <f t="shared" si="0"/>
        <v>0</v>
      </c>
    </row>
    <row r="38" spans="1:5" ht="12.75">
      <c r="A38" s="211">
        <v>534</v>
      </c>
      <c r="B38" s="210" t="s">
        <v>277</v>
      </c>
      <c r="C38" s="96">
        <f>'Upravni odjel'!C122</f>
        <v>2000000</v>
      </c>
      <c r="D38" s="346">
        <f>E38-C38</f>
        <v>-2000000</v>
      </c>
      <c r="E38" s="96">
        <f>'Upravni odjel'!E122</f>
        <v>0</v>
      </c>
    </row>
    <row r="45" spans="1:2" ht="15" customHeight="1">
      <c r="A45" s="13"/>
      <c r="B45" s="30"/>
    </row>
    <row r="46" spans="1:2" ht="15" customHeight="1">
      <c r="A46" s="13"/>
      <c r="B46" s="30"/>
    </row>
    <row r="47" spans="1:2" ht="15" customHeight="1">
      <c r="A47" s="13"/>
      <c r="B47" s="30"/>
    </row>
    <row r="48" spans="1:2" ht="12.75">
      <c r="A48" s="14"/>
      <c r="B48" s="30"/>
    </row>
    <row r="49" ht="12.75">
      <c r="A49" s="9"/>
    </row>
    <row r="50" ht="12.75">
      <c r="A50" s="9"/>
    </row>
    <row r="51" ht="12.75">
      <c r="A51" s="9"/>
    </row>
    <row r="52" ht="12.75">
      <c r="A52" s="9"/>
    </row>
    <row r="53" ht="12.75">
      <c r="A53" s="9"/>
    </row>
    <row r="54" ht="12.75">
      <c r="A54" s="9"/>
    </row>
    <row r="55" ht="12.75">
      <c r="A55" s="9"/>
    </row>
    <row r="56" ht="12.75">
      <c r="A56" s="9"/>
    </row>
    <row r="57" ht="12.75">
      <c r="A57" s="9"/>
    </row>
    <row r="58" ht="12.75">
      <c r="A58" s="9"/>
    </row>
    <row r="59" ht="12.75">
      <c r="A59" s="9"/>
    </row>
    <row r="60" ht="12.75">
      <c r="A60" s="9"/>
    </row>
  </sheetData>
  <sheetProtection/>
  <printOptions/>
  <pageMargins left="0.75" right="0.67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4">
      <selection activeCell="G19" sqref="G19"/>
    </sheetView>
  </sheetViews>
  <sheetFormatPr defaultColWidth="9.140625" defaultRowHeight="12.75"/>
  <cols>
    <col min="1" max="1" width="6.421875" style="0" customWidth="1"/>
    <col min="2" max="2" width="37.7109375" style="17" customWidth="1"/>
    <col min="3" max="3" width="11.7109375" style="17" customWidth="1"/>
    <col min="4" max="5" width="11.7109375" style="0" customWidth="1"/>
  </cols>
  <sheetData>
    <row r="1" spans="1:3" ht="15" customHeight="1">
      <c r="A1" s="14"/>
      <c r="B1" s="30"/>
      <c r="C1" s="30"/>
    </row>
    <row r="2" spans="1:3" ht="15" customHeight="1">
      <c r="A2" s="14"/>
      <c r="B2" s="30"/>
      <c r="C2" s="30"/>
    </row>
    <row r="3" spans="1:3" s="4" customFormat="1" ht="22.5">
      <c r="A3" s="3" t="s">
        <v>5</v>
      </c>
      <c r="B3" s="16" t="s">
        <v>331</v>
      </c>
      <c r="C3" s="16"/>
    </row>
    <row r="6" spans="1:5" s="8" customFormat="1" ht="38.25" customHeight="1">
      <c r="A6" s="136" t="s">
        <v>9</v>
      </c>
      <c r="B6" s="138" t="s">
        <v>59</v>
      </c>
      <c r="C6" s="293" t="s">
        <v>301</v>
      </c>
      <c r="D6" s="293" t="s">
        <v>316</v>
      </c>
      <c r="E6" s="293" t="s">
        <v>317</v>
      </c>
    </row>
    <row r="7" spans="1:5" s="1" customFormat="1" ht="12.75">
      <c r="A7" s="139">
        <v>1</v>
      </c>
      <c r="B7" s="140">
        <v>2</v>
      </c>
      <c r="C7" s="139">
        <v>3</v>
      </c>
      <c r="D7" s="139">
        <v>4</v>
      </c>
      <c r="E7" s="139">
        <v>5</v>
      </c>
    </row>
    <row r="8" spans="1:5" ht="24.75" customHeight="1">
      <c r="A8" s="141">
        <v>9</v>
      </c>
      <c r="B8" s="142" t="s">
        <v>60</v>
      </c>
      <c r="C8" s="239">
        <f aca="true" t="shared" si="0" ref="C8:E9">C9</f>
        <v>0</v>
      </c>
      <c r="D8" s="239">
        <f t="shared" si="0"/>
        <v>1216968</v>
      </c>
      <c r="E8" s="239">
        <f t="shared" si="0"/>
        <v>1216968</v>
      </c>
    </row>
    <row r="9" spans="1:5" s="4" customFormat="1" ht="15" customHeight="1">
      <c r="A9" s="143">
        <v>92</v>
      </c>
      <c r="B9" s="106" t="s">
        <v>61</v>
      </c>
      <c r="C9" s="115">
        <f t="shared" si="0"/>
        <v>0</v>
      </c>
      <c r="D9" s="115">
        <f t="shared" si="0"/>
        <v>1216968</v>
      </c>
      <c r="E9" s="115">
        <f t="shared" si="0"/>
        <v>1216968</v>
      </c>
    </row>
    <row r="10" spans="1:5" s="10" customFormat="1" ht="15" customHeight="1">
      <c r="A10" s="144">
        <v>922</v>
      </c>
      <c r="B10" s="108" t="s">
        <v>62</v>
      </c>
      <c r="C10" s="243">
        <v>0</v>
      </c>
      <c r="D10" s="243">
        <v>1216968</v>
      </c>
      <c r="E10" s="243">
        <v>1216968</v>
      </c>
    </row>
    <row r="11" spans="1:5" s="4" customFormat="1" ht="15" customHeight="1">
      <c r="A11" s="34"/>
      <c r="B11" s="35"/>
      <c r="C11" s="35"/>
      <c r="D11" s="25"/>
      <c r="E11" s="25"/>
    </row>
    <row r="12" spans="1:5" ht="15" customHeight="1">
      <c r="A12" s="36"/>
      <c r="B12" s="32"/>
      <c r="C12" s="32"/>
      <c r="D12" s="26"/>
      <c r="E12" s="26"/>
    </row>
    <row r="13" spans="1:3" ht="15" customHeight="1">
      <c r="A13" s="36"/>
      <c r="B13" s="32"/>
      <c r="C13" s="32"/>
    </row>
    <row r="14" spans="1:5" s="4" customFormat="1" ht="15" customHeight="1">
      <c r="A14" s="34"/>
      <c r="B14" s="35"/>
      <c r="C14" s="35"/>
      <c r="D14" s="25"/>
      <c r="E14" s="25"/>
    </row>
    <row r="15" spans="1:5" ht="15" customHeight="1">
      <c r="A15" s="36"/>
      <c r="B15" s="32"/>
      <c r="C15" s="32"/>
      <c r="D15" s="26"/>
      <c r="E15" s="26"/>
    </row>
    <row r="16" spans="1:5" s="4" customFormat="1" ht="15" customHeight="1">
      <c r="A16" s="34" t="s">
        <v>4</v>
      </c>
      <c r="B16" s="35" t="s">
        <v>63</v>
      </c>
      <c r="C16" s="35"/>
      <c r="D16" s="25"/>
      <c r="E16" s="25"/>
    </row>
    <row r="17" spans="1:5" ht="15" customHeight="1">
      <c r="A17" s="36"/>
      <c r="B17" s="32"/>
      <c r="C17" s="32"/>
      <c r="D17" s="26"/>
      <c r="E17" s="26"/>
    </row>
    <row r="18" spans="1:5" s="8" customFormat="1" ht="38.25" customHeight="1">
      <c r="A18" s="48" t="s">
        <v>9</v>
      </c>
      <c r="B18" s="49" t="s">
        <v>64</v>
      </c>
      <c r="C18" s="293" t="s">
        <v>302</v>
      </c>
      <c r="D18" s="293" t="s">
        <v>316</v>
      </c>
      <c r="E18" s="293" t="s">
        <v>317</v>
      </c>
    </row>
    <row r="19" spans="1:5" s="85" customFormat="1" ht="11.25">
      <c r="A19" s="87">
        <v>1</v>
      </c>
      <c r="B19" s="88">
        <v>2</v>
      </c>
      <c r="C19" s="87">
        <v>3</v>
      </c>
      <c r="D19" s="87">
        <v>4</v>
      </c>
      <c r="E19" s="87">
        <v>5</v>
      </c>
    </row>
    <row r="20" spans="1:5" ht="24.75" customHeight="1">
      <c r="A20" s="145">
        <v>8</v>
      </c>
      <c r="B20" s="146" t="s">
        <v>65</v>
      </c>
      <c r="C20" s="279">
        <f aca="true" t="shared" si="1" ref="C20:E21">C21</f>
        <v>0</v>
      </c>
      <c r="D20" s="279">
        <f t="shared" si="1"/>
        <v>0</v>
      </c>
      <c r="E20" s="279">
        <f t="shared" si="1"/>
        <v>0</v>
      </c>
    </row>
    <row r="21" spans="1:8" s="4" customFormat="1" ht="15" customHeight="1">
      <c r="A21" s="143">
        <v>84</v>
      </c>
      <c r="B21" s="106" t="s">
        <v>66</v>
      </c>
      <c r="C21" s="240">
        <f t="shared" si="1"/>
        <v>0</v>
      </c>
      <c r="D21" s="240">
        <f t="shared" si="1"/>
        <v>0</v>
      </c>
      <c r="E21" s="240">
        <f t="shared" si="1"/>
        <v>0</v>
      </c>
      <c r="H21" s="215"/>
    </row>
    <row r="22" spans="1:5" s="10" customFormat="1" ht="29.25" customHeight="1">
      <c r="A22" s="147">
        <v>844</v>
      </c>
      <c r="B22" s="107" t="s">
        <v>67</v>
      </c>
      <c r="C22" s="241">
        <v>0</v>
      </c>
      <c r="D22" s="241">
        <f>E22-C22</f>
        <v>0</v>
      </c>
      <c r="E22" s="241">
        <v>0</v>
      </c>
    </row>
    <row r="23" spans="1:5" s="4" customFormat="1" ht="24.75" customHeight="1">
      <c r="A23" s="148">
        <v>5</v>
      </c>
      <c r="B23" s="149" t="s">
        <v>68</v>
      </c>
      <c r="C23" s="305">
        <f aca="true" t="shared" si="2" ref="C23:E24">C24</f>
        <v>2000000</v>
      </c>
      <c r="D23" s="305">
        <f t="shared" si="2"/>
        <v>-2000000</v>
      </c>
      <c r="E23" s="305">
        <f t="shared" si="2"/>
        <v>0</v>
      </c>
    </row>
    <row r="24" spans="1:5" s="4" customFormat="1" ht="15" customHeight="1">
      <c r="A24" s="143">
        <v>53</v>
      </c>
      <c r="B24" s="106" t="s">
        <v>276</v>
      </c>
      <c r="C24" s="280">
        <f t="shared" si="2"/>
        <v>2000000</v>
      </c>
      <c r="D24" s="280">
        <f t="shared" si="2"/>
        <v>-2000000</v>
      </c>
      <c r="E24" s="280">
        <f t="shared" si="2"/>
        <v>0</v>
      </c>
    </row>
    <row r="25" spans="1:5" s="216" customFormat="1" ht="15" customHeight="1">
      <c r="A25" s="335">
        <v>534</v>
      </c>
      <c r="B25" s="336" t="s">
        <v>280</v>
      </c>
      <c r="C25" s="337">
        <v>2000000</v>
      </c>
      <c r="D25" s="242">
        <f>E25-C25</f>
        <v>-2000000</v>
      </c>
      <c r="E25" s="337">
        <v>0</v>
      </c>
    </row>
    <row r="26" spans="1:3" s="4" customFormat="1" ht="15" customHeight="1">
      <c r="A26" s="15"/>
      <c r="B26" s="33"/>
      <c r="C26" s="33"/>
    </row>
    <row r="27" spans="1:3" s="4" customFormat="1" ht="15" customHeight="1">
      <c r="A27" s="15"/>
      <c r="B27" s="33"/>
      <c r="C27" s="33"/>
    </row>
    <row r="28" spans="1:3" ht="15" customHeight="1">
      <c r="A28" s="14"/>
      <c r="B28" s="30"/>
      <c r="C28" s="30"/>
    </row>
    <row r="29" spans="1:3" ht="15" customHeight="1">
      <c r="A29" s="14"/>
      <c r="B29" s="30"/>
      <c r="C29" s="30"/>
    </row>
    <row r="30" spans="1:3" s="4" customFormat="1" ht="15" customHeight="1">
      <c r="A30" s="15"/>
      <c r="B30" s="33"/>
      <c r="C30" s="33"/>
    </row>
    <row r="31" spans="1:3" s="4" customFormat="1" ht="15" customHeight="1">
      <c r="A31" s="15"/>
      <c r="B31" s="33"/>
      <c r="C31" s="33"/>
    </row>
    <row r="32" spans="1:3" s="10" customFormat="1" ht="15" customHeight="1">
      <c r="A32" s="13"/>
      <c r="B32" s="30"/>
      <c r="C32" s="30"/>
    </row>
    <row r="33" spans="1:3" s="4" customFormat="1" ht="15" customHeight="1">
      <c r="A33" s="15"/>
      <c r="B33" s="33"/>
      <c r="C33" s="33"/>
    </row>
    <row r="34" spans="1:3" s="4" customFormat="1" ht="15" customHeight="1">
      <c r="A34" s="15"/>
      <c r="B34" s="33"/>
      <c r="C34" s="33"/>
    </row>
    <row r="35" spans="1:3" ht="15" customHeight="1">
      <c r="A35" s="14"/>
      <c r="B35" s="30"/>
      <c r="C35" s="30"/>
    </row>
    <row r="36" spans="1:3" ht="15" customHeight="1">
      <c r="A36" s="14"/>
      <c r="B36" s="30"/>
      <c r="C36" s="30"/>
    </row>
    <row r="37" spans="1:3" s="4" customFormat="1" ht="15" customHeight="1">
      <c r="A37" s="15"/>
      <c r="B37" s="33"/>
      <c r="C37" s="33"/>
    </row>
    <row r="38" spans="1:3" ht="15" customHeight="1">
      <c r="A38" s="14"/>
      <c r="B38" s="30"/>
      <c r="C38" s="30"/>
    </row>
    <row r="39" spans="1:3" ht="15" customHeight="1">
      <c r="A39" s="14"/>
      <c r="B39" s="30"/>
      <c r="C39" s="30"/>
    </row>
    <row r="40" spans="1:3" ht="15" customHeight="1">
      <c r="A40" s="14"/>
      <c r="B40" s="30"/>
      <c r="C40" s="30"/>
    </row>
    <row r="41" spans="1:3" s="4" customFormat="1" ht="15" customHeight="1">
      <c r="A41" s="15"/>
      <c r="B41" s="33"/>
      <c r="C41" s="33"/>
    </row>
    <row r="42" spans="1:3" s="4" customFormat="1" ht="15" customHeight="1">
      <c r="A42" s="15"/>
      <c r="B42" s="33"/>
      <c r="C42" s="33"/>
    </row>
    <row r="43" spans="1:3" ht="15" customHeight="1">
      <c r="A43" s="14"/>
      <c r="B43" s="30"/>
      <c r="C43" s="30"/>
    </row>
    <row r="44" spans="1:3" s="4" customFormat="1" ht="15" customHeight="1">
      <c r="A44" s="15"/>
      <c r="B44" s="33"/>
      <c r="C44" s="33"/>
    </row>
    <row r="45" spans="1:3" ht="15" customHeight="1">
      <c r="A45" s="14"/>
      <c r="B45" s="30"/>
      <c r="C45" s="30"/>
    </row>
    <row r="46" spans="1:3" ht="15" customHeight="1">
      <c r="A46" s="14"/>
      <c r="B46" s="30"/>
      <c r="C46" s="30"/>
    </row>
    <row r="47" spans="1:3" ht="15" customHeight="1">
      <c r="A47" s="14"/>
      <c r="B47" s="30"/>
      <c r="C47" s="30"/>
    </row>
    <row r="48" spans="1:3" s="4" customFormat="1" ht="15" customHeight="1">
      <c r="A48" s="15"/>
      <c r="B48" s="33"/>
      <c r="C48" s="33"/>
    </row>
    <row r="49" spans="1:3" s="4" customFormat="1" ht="15" customHeight="1">
      <c r="A49" s="15"/>
      <c r="B49" s="33"/>
      <c r="C49" s="33"/>
    </row>
    <row r="50" spans="1:3" ht="15" customHeight="1">
      <c r="A50" s="14"/>
      <c r="B50" s="30"/>
      <c r="C50" s="30"/>
    </row>
    <row r="51" ht="12.75">
      <c r="A51" s="9"/>
    </row>
    <row r="52" ht="12.75">
      <c r="A52" s="9"/>
    </row>
    <row r="53" ht="12.75">
      <c r="A53" s="9"/>
    </row>
    <row r="54" ht="12.75">
      <c r="A54" s="9"/>
    </row>
    <row r="55" ht="12.75">
      <c r="A55" s="9"/>
    </row>
    <row r="56" ht="12.75">
      <c r="A56" s="9"/>
    </row>
    <row r="57" ht="12.75">
      <c r="A57" s="9"/>
    </row>
    <row r="58" ht="12.75">
      <c r="A58" s="9"/>
    </row>
    <row r="59" ht="12.75">
      <c r="A59" s="9"/>
    </row>
    <row r="60" ht="12.75">
      <c r="A60" s="9"/>
    </row>
    <row r="61" ht="12.75">
      <c r="A61" s="9"/>
    </row>
    <row r="62" ht="12.75">
      <c r="A62" s="9"/>
    </row>
    <row r="63" ht="12.75">
      <c r="A63" s="9"/>
    </row>
  </sheetData>
  <sheetProtection/>
  <printOptions/>
  <pageMargins left="0.7480314960629921" right="0.2755905511811024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57"/>
  <sheetViews>
    <sheetView zoomScalePageLayoutView="0" workbookViewId="0" topLeftCell="A4">
      <selection activeCell="I112" sqref="I112"/>
    </sheetView>
  </sheetViews>
  <sheetFormatPr defaultColWidth="9.140625" defaultRowHeight="12.75"/>
  <cols>
    <col min="1" max="1" width="10.8515625" style="89" customWidth="1"/>
    <col min="2" max="2" width="38.7109375" style="17" customWidth="1"/>
    <col min="3" max="3" width="10.7109375" style="17" customWidth="1"/>
    <col min="4" max="4" width="11.421875" style="0" customWidth="1"/>
    <col min="5" max="5" width="11.00390625" style="0" customWidth="1"/>
  </cols>
  <sheetData>
    <row r="1" spans="1:5" s="8" customFormat="1" ht="38.25" customHeight="1">
      <c r="A1" s="160" t="s">
        <v>9</v>
      </c>
      <c r="B1" s="49" t="s">
        <v>59</v>
      </c>
      <c r="C1" s="293" t="s">
        <v>304</v>
      </c>
      <c r="D1" s="293" t="s">
        <v>316</v>
      </c>
      <c r="E1" s="293" t="s">
        <v>317</v>
      </c>
    </row>
    <row r="2" spans="1:5" s="85" customFormat="1" ht="11.25">
      <c r="A2" s="87">
        <v>1</v>
      </c>
      <c r="B2" s="88">
        <v>2</v>
      </c>
      <c r="C2" s="87">
        <v>3</v>
      </c>
      <c r="D2" s="87">
        <v>4</v>
      </c>
      <c r="E2" s="87">
        <v>5</v>
      </c>
    </row>
    <row r="3" spans="1:5" s="4" customFormat="1" ht="24.75" customHeight="1">
      <c r="A3" s="161" t="s">
        <v>74</v>
      </c>
      <c r="B3" s="82" t="s">
        <v>75</v>
      </c>
      <c r="C3" s="302">
        <f>C4+C59+C112+C128+C140+C181+C222+C233+C249</f>
        <v>10906700</v>
      </c>
      <c r="D3" s="302">
        <f>D4+D59+D112+D128+D140+D181+D222+D233+D249</f>
        <v>-1289000</v>
      </c>
      <c r="E3" s="302">
        <f>E4+E59+E112+E128+E140+E181+E222+E233+E249</f>
        <v>9617700</v>
      </c>
    </row>
    <row r="4" spans="1:5" s="4" customFormat="1" ht="24.75" customHeight="1">
      <c r="A4" s="161" t="s">
        <v>99</v>
      </c>
      <c r="B4" s="83" t="s">
        <v>100</v>
      </c>
      <c r="C4" s="302">
        <f aca="true" t="shared" si="0" ref="C4:E5">C5</f>
        <v>3015000</v>
      </c>
      <c r="D4" s="302">
        <f t="shared" si="0"/>
        <v>309000</v>
      </c>
      <c r="E4" s="302">
        <f t="shared" si="0"/>
        <v>3324000</v>
      </c>
    </row>
    <row r="5" spans="1:5" s="12" customFormat="1" ht="15" customHeight="1">
      <c r="A5" s="356" t="s">
        <v>179</v>
      </c>
      <c r="B5" s="357"/>
      <c r="C5" s="276">
        <f t="shared" si="0"/>
        <v>3015000</v>
      </c>
      <c r="D5" s="276">
        <f t="shared" si="0"/>
        <v>309000</v>
      </c>
      <c r="E5" s="276">
        <f t="shared" si="0"/>
        <v>3324000</v>
      </c>
    </row>
    <row r="6" spans="1:5" s="12" customFormat="1" ht="15" customHeight="1">
      <c r="A6" s="162" t="s">
        <v>112</v>
      </c>
      <c r="B6" s="51"/>
      <c r="C6" s="244">
        <f>C7+C51+C55</f>
        <v>3015000</v>
      </c>
      <c r="D6" s="244">
        <f>D7+D51+D55</f>
        <v>309000</v>
      </c>
      <c r="E6" s="244">
        <f>E7+E51+E55</f>
        <v>3324000</v>
      </c>
    </row>
    <row r="7" spans="1:5" s="12" customFormat="1" ht="15" customHeight="1">
      <c r="A7" s="163" t="s">
        <v>101</v>
      </c>
      <c r="B7" s="52" t="s">
        <v>296</v>
      </c>
      <c r="C7" s="245">
        <f>C8+C40+C48</f>
        <v>2865000</v>
      </c>
      <c r="D7" s="245">
        <f>D8+D40+D48</f>
        <v>289000</v>
      </c>
      <c r="E7" s="245">
        <f>E8+E40+E48</f>
        <v>3154000</v>
      </c>
    </row>
    <row r="8" spans="1:5" s="4" customFormat="1" ht="15.75" customHeight="1">
      <c r="A8" s="164">
        <v>3</v>
      </c>
      <c r="B8" s="64" t="s">
        <v>96</v>
      </c>
      <c r="C8" s="246">
        <f>C9+C14+C35</f>
        <v>2700000</v>
      </c>
      <c r="D8" s="246">
        <f>D9+D14+D35</f>
        <v>136000</v>
      </c>
      <c r="E8" s="246">
        <f>E9+E14+E35</f>
        <v>2836000</v>
      </c>
    </row>
    <row r="9" spans="1:5" ht="15" customHeight="1">
      <c r="A9" s="164">
        <v>31</v>
      </c>
      <c r="B9" s="64" t="s">
        <v>38</v>
      </c>
      <c r="C9" s="246">
        <f>SUM(C10:C13)</f>
        <v>1252000</v>
      </c>
      <c r="D9" s="246">
        <f>SUM(D10:D13)</f>
        <v>0</v>
      </c>
      <c r="E9" s="246">
        <f>SUM(E10:E13)</f>
        <v>1252000</v>
      </c>
    </row>
    <row r="10" spans="1:5" ht="15" customHeight="1">
      <c r="A10" s="165">
        <v>3111</v>
      </c>
      <c r="B10" s="53" t="s">
        <v>76</v>
      </c>
      <c r="C10" s="247">
        <v>950000</v>
      </c>
      <c r="D10" s="247">
        <f>E10-C10</f>
        <v>0</v>
      </c>
      <c r="E10" s="247">
        <v>950000</v>
      </c>
    </row>
    <row r="11" spans="1:5" s="4" customFormat="1" ht="15" customHeight="1">
      <c r="A11" s="165">
        <v>3121</v>
      </c>
      <c r="B11" s="53" t="s">
        <v>40</v>
      </c>
      <c r="C11" s="247">
        <v>155000</v>
      </c>
      <c r="D11" s="247">
        <f>E11-C11</f>
        <v>0</v>
      </c>
      <c r="E11" s="247">
        <v>155000</v>
      </c>
    </row>
    <row r="12" spans="1:5" ht="15" customHeight="1">
      <c r="A12" s="165">
        <v>3132</v>
      </c>
      <c r="B12" s="53" t="s">
        <v>286</v>
      </c>
      <c r="C12" s="247">
        <v>130000</v>
      </c>
      <c r="D12" s="247">
        <f>E12-C12</f>
        <v>0</v>
      </c>
      <c r="E12" s="247">
        <v>130000</v>
      </c>
    </row>
    <row r="13" spans="1:5" ht="15" customHeight="1">
      <c r="A13" s="165">
        <v>3133</v>
      </c>
      <c r="B13" s="53" t="s">
        <v>77</v>
      </c>
      <c r="C13" s="247">
        <v>17000</v>
      </c>
      <c r="D13" s="247">
        <f>E13-C13</f>
        <v>0</v>
      </c>
      <c r="E13" s="247">
        <v>17000</v>
      </c>
    </row>
    <row r="14" spans="1:5" s="4" customFormat="1" ht="15" customHeight="1">
      <c r="A14" s="164">
        <v>32</v>
      </c>
      <c r="B14" s="64" t="s">
        <v>42</v>
      </c>
      <c r="C14" s="246">
        <f>SUM(C15:C34)</f>
        <v>1415000</v>
      </c>
      <c r="D14" s="246">
        <f>SUM(D15:D34)</f>
        <v>136000</v>
      </c>
      <c r="E14" s="246">
        <f>SUM(E15:E34)</f>
        <v>1551000</v>
      </c>
    </row>
    <row r="15" spans="1:5" ht="15" customHeight="1">
      <c r="A15" s="165">
        <v>3211</v>
      </c>
      <c r="B15" s="53" t="s">
        <v>78</v>
      </c>
      <c r="C15" s="247">
        <v>6000</v>
      </c>
      <c r="D15" s="247">
        <f aca="true" t="shared" si="1" ref="D15:D34">E15-C15</f>
        <v>0</v>
      </c>
      <c r="E15" s="247">
        <v>6000</v>
      </c>
    </row>
    <row r="16" spans="1:5" ht="15" customHeight="1">
      <c r="A16" s="165">
        <v>3212</v>
      </c>
      <c r="B16" s="53" t="s">
        <v>102</v>
      </c>
      <c r="C16" s="247">
        <v>70000</v>
      </c>
      <c r="D16" s="247">
        <f t="shared" si="1"/>
        <v>0</v>
      </c>
      <c r="E16" s="247">
        <v>70000</v>
      </c>
    </row>
    <row r="17" spans="1:5" ht="15" customHeight="1">
      <c r="A17" s="165">
        <v>3213</v>
      </c>
      <c r="B17" s="53" t="s">
        <v>79</v>
      </c>
      <c r="C17" s="247">
        <v>6000</v>
      </c>
      <c r="D17" s="247">
        <f t="shared" si="1"/>
        <v>4000</v>
      </c>
      <c r="E17" s="247">
        <v>10000</v>
      </c>
    </row>
    <row r="18" spans="1:5" ht="15" customHeight="1">
      <c r="A18" s="165">
        <v>3214</v>
      </c>
      <c r="B18" s="53" t="s">
        <v>256</v>
      </c>
      <c r="C18" s="247">
        <v>15000</v>
      </c>
      <c r="D18" s="247">
        <f t="shared" si="1"/>
        <v>2000</v>
      </c>
      <c r="E18" s="247">
        <v>17000</v>
      </c>
    </row>
    <row r="19" spans="1:5" ht="15" customHeight="1">
      <c r="A19" s="165">
        <v>3221</v>
      </c>
      <c r="B19" s="53" t="s">
        <v>103</v>
      </c>
      <c r="C19" s="247">
        <v>70000</v>
      </c>
      <c r="D19" s="247">
        <f t="shared" si="1"/>
        <v>0</v>
      </c>
      <c r="E19" s="247">
        <v>70000</v>
      </c>
    </row>
    <row r="20" spans="1:5" ht="16.5" customHeight="1">
      <c r="A20" s="165">
        <v>3223</v>
      </c>
      <c r="B20" s="53" t="s">
        <v>210</v>
      </c>
      <c r="C20" s="247">
        <v>350000</v>
      </c>
      <c r="D20" s="247">
        <f t="shared" si="1"/>
        <v>0</v>
      </c>
      <c r="E20" s="247">
        <v>350000</v>
      </c>
    </row>
    <row r="21" spans="1:5" ht="13.5" customHeight="1">
      <c r="A21" s="165">
        <v>3224</v>
      </c>
      <c r="B21" s="53" t="s">
        <v>236</v>
      </c>
      <c r="C21" s="247">
        <v>30000</v>
      </c>
      <c r="D21" s="247">
        <f t="shared" si="1"/>
        <v>0</v>
      </c>
      <c r="E21" s="247">
        <v>30000</v>
      </c>
    </row>
    <row r="22" spans="1:5" ht="15" customHeight="1">
      <c r="A22" s="165">
        <v>3225</v>
      </c>
      <c r="B22" s="53" t="s">
        <v>266</v>
      </c>
      <c r="C22" s="247">
        <v>15000</v>
      </c>
      <c r="D22" s="247">
        <f t="shared" si="1"/>
        <v>20000</v>
      </c>
      <c r="E22" s="247">
        <v>35000</v>
      </c>
    </row>
    <row r="23" spans="1:5" ht="15" customHeight="1">
      <c r="A23" s="165">
        <v>3231</v>
      </c>
      <c r="B23" s="53" t="s">
        <v>80</v>
      </c>
      <c r="C23" s="247">
        <v>110000</v>
      </c>
      <c r="D23" s="247">
        <f t="shared" si="1"/>
        <v>0</v>
      </c>
      <c r="E23" s="247">
        <v>110000</v>
      </c>
    </row>
    <row r="24" spans="1:5" ht="15" customHeight="1">
      <c r="A24" s="165">
        <v>3232</v>
      </c>
      <c r="B24" s="53" t="s">
        <v>189</v>
      </c>
      <c r="C24" s="247">
        <v>2000</v>
      </c>
      <c r="D24" s="247">
        <f t="shared" si="1"/>
        <v>8000</v>
      </c>
      <c r="E24" s="247">
        <v>10000</v>
      </c>
    </row>
    <row r="25" spans="1:5" ht="15" customHeight="1">
      <c r="A25" s="165">
        <v>3232</v>
      </c>
      <c r="B25" s="53" t="s">
        <v>257</v>
      </c>
      <c r="C25" s="247">
        <v>10000</v>
      </c>
      <c r="D25" s="247">
        <f t="shared" si="1"/>
        <v>0</v>
      </c>
      <c r="E25" s="247">
        <v>10000</v>
      </c>
    </row>
    <row r="26" spans="1:5" ht="15" customHeight="1">
      <c r="A26" s="165">
        <v>3233</v>
      </c>
      <c r="B26" s="53" t="s">
        <v>104</v>
      </c>
      <c r="C26" s="247">
        <v>40000</v>
      </c>
      <c r="D26" s="247">
        <f t="shared" si="1"/>
        <v>0</v>
      </c>
      <c r="E26" s="247">
        <v>40000</v>
      </c>
    </row>
    <row r="27" spans="1:5" ht="14.25" customHeight="1">
      <c r="A27" s="166">
        <v>3234</v>
      </c>
      <c r="B27" s="98" t="s">
        <v>263</v>
      </c>
      <c r="C27" s="248"/>
      <c r="D27" s="247">
        <f t="shared" si="1"/>
        <v>0</v>
      </c>
      <c r="E27" s="248"/>
    </row>
    <row r="28" spans="1:5" ht="15" customHeight="1">
      <c r="A28" s="200"/>
      <c r="B28" s="199" t="s">
        <v>267</v>
      </c>
      <c r="C28" s="249">
        <v>90000</v>
      </c>
      <c r="D28" s="247">
        <f t="shared" si="1"/>
        <v>0</v>
      </c>
      <c r="E28" s="249">
        <v>90000</v>
      </c>
    </row>
    <row r="29" spans="1:5" ht="15" customHeight="1">
      <c r="A29" s="165">
        <v>3236</v>
      </c>
      <c r="B29" s="53" t="s">
        <v>105</v>
      </c>
      <c r="C29" s="247">
        <v>70000</v>
      </c>
      <c r="D29" s="247">
        <f t="shared" si="1"/>
        <v>0</v>
      </c>
      <c r="E29" s="247">
        <v>70000</v>
      </c>
    </row>
    <row r="30" spans="1:5" ht="22.5" customHeight="1">
      <c r="A30" s="165">
        <v>3237</v>
      </c>
      <c r="B30" s="53" t="s">
        <v>150</v>
      </c>
      <c r="C30" s="247">
        <v>300000</v>
      </c>
      <c r="D30" s="247">
        <f t="shared" si="1"/>
        <v>50000</v>
      </c>
      <c r="E30" s="247">
        <v>350000</v>
      </c>
    </row>
    <row r="31" spans="1:5" ht="15" customHeight="1">
      <c r="A31" s="165">
        <v>3238</v>
      </c>
      <c r="B31" s="53" t="s">
        <v>106</v>
      </c>
      <c r="C31" s="247">
        <v>22000</v>
      </c>
      <c r="D31" s="247">
        <f t="shared" si="1"/>
        <v>2000</v>
      </c>
      <c r="E31" s="247">
        <v>24000</v>
      </c>
    </row>
    <row r="32" spans="1:5" ht="15" customHeight="1">
      <c r="A32" s="165">
        <v>3239</v>
      </c>
      <c r="B32" s="53" t="s">
        <v>264</v>
      </c>
      <c r="C32" s="247">
        <v>6000</v>
      </c>
      <c r="D32" s="247">
        <f t="shared" si="1"/>
        <v>0</v>
      </c>
      <c r="E32" s="247">
        <v>6000</v>
      </c>
    </row>
    <row r="33" spans="1:5" ht="15" customHeight="1">
      <c r="A33" s="165">
        <v>3292</v>
      </c>
      <c r="B33" s="53" t="s">
        <v>107</v>
      </c>
      <c r="C33" s="247">
        <v>3000</v>
      </c>
      <c r="D33" s="247">
        <f t="shared" si="1"/>
        <v>0</v>
      </c>
      <c r="E33" s="247">
        <v>3000</v>
      </c>
    </row>
    <row r="34" spans="1:5" ht="15" customHeight="1">
      <c r="A34" s="165">
        <v>3299</v>
      </c>
      <c r="B34" s="53" t="s">
        <v>46</v>
      </c>
      <c r="C34" s="247">
        <v>200000</v>
      </c>
      <c r="D34" s="247">
        <f t="shared" si="1"/>
        <v>50000</v>
      </c>
      <c r="E34" s="247">
        <v>250000</v>
      </c>
    </row>
    <row r="35" spans="1:5" ht="15" customHeight="1">
      <c r="A35" s="164">
        <v>34</v>
      </c>
      <c r="B35" s="64" t="s">
        <v>213</v>
      </c>
      <c r="C35" s="246">
        <f>SUM(C36:C39)</f>
        <v>33000</v>
      </c>
      <c r="D35" s="246">
        <f>SUM(D36:D39)</f>
        <v>0</v>
      </c>
      <c r="E35" s="246">
        <f>SUM(E36:E39)</f>
        <v>33000</v>
      </c>
    </row>
    <row r="36" spans="1:5" s="4" customFormat="1" ht="15" customHeight="1">
      <c r="A36" s="165">
        <v>3431</v>
      </c>
      <c r="B36" s="53" t="s">
        <v>212</v>
      </c>
      <c r="C36" s="247">
        <v>12000</v>
      </c>
      <c r="D36" s="247">
        <f>E36-C36</f>
        <v>0</v>
      </c>
      <c r="E36" s="247">
        <v>12000</v>
      </c>
    </row>
    <row r="37" spans="1:5" s="4" customFormat="1" ht="15" customHeight="1">
      <c r="A37" s="165">
        <v>3431</v>
      </c>
      <c r="B37" s="53" t="s">
        <v>195</v>
      </c>
      <c r="C37" s="247">
        <v>10000</v>
      </c>
      <c r="D37" s="247">
        <f>E37-C37</f>
        <v>0</v>
      </c>
      <c r="E37" s="247">
        <v>10000</v>
      </c>
    </row>
    <row r="38" spans="1:5" ht="15" customHeight="1">
      <c r="A38" s="165">
        <v>3433</v>
      </c>
      <c r="B38" s="53" t="s">
        <v>82</v>
      </c>
      <c r="C38" s="247">
        <v>5000</v>
      </c>
      <c r="D38" s="247">
        <f>E38-C38</f>
        <v>0</v>
      </c>
      <c r="E38" s="247">
        <v>5000</v>
      </c>
    </row>
    <row r="39" spans="1:5" s="100" customFormat="1" ht="15" customHeight="1">
      <c r="A39" s="165">
        <v>3434</v>
      </c>
      <c r="B39" s="53" t="s">
        <v>181</v>
      </c>
      <c r="C39" s="247">
        <v>6000</v>
      </c>
      <c r="D39" s="247">
        <f>E39-C39</f>
        <v>0</v>
      </c>
      <c r="E39" s="247">
        <v>6000</v>
      </c>
    </row>
    <row r="40" spans="1:5" s="100" customFormat="1" ht="13.5" customHeight="1">
      <c r="A40" s="164">
        <v>41</v>
      </c>
      <c r="B40" s="102" t="s">
        <v>57</v>
      </c>
      <c r="C40" s="250">
        <f>SUM(C41:C47)</f>
        <v>110000</v>
      </c>
      <c r="D40" s="250">
        <f>SUM(D41:D47)</f>
        <v>103000</v>
      </c>
      <c r="E40" s="250">
        <f>SUM(E41:E47)</f>
        <v>213000</v>
      </c>
    </row>
    <row r="41" spans="1:5" s="4" customFormat="1" ht="12.75" customHeight="1">
      <c r="A41" s="165">
        <v>4111</v>
      </c>
      <c r="B41" s="53" t="s">
        <v>324</v>
      </c>
      <c r="C41" s="247">
        <v>50000</v>
      </c>
      <c r="D41" s="247">
        <f aca="true" t="shared" si="2" ref="D41:D47">E41-C41</f>
        <v>0</v>
      </c>
      <c r="E41" s="247">
        <v>50000</v>
      </c>
    </row>
    <row r="42" spans="1:5" s="4" customFormat="1" ht="16.5" customHeight="1">
      <c r="A42" s="165">
        <v>4126</v>
      </c>
      <c r="B42" s="53" t="s">
        <v>325</v>
      </c>
      <c r="C42" s="247">
        <v>25000</v>
      </c>
      <c r="D42" s="247">
        <f t="shared" si="2"/>
        <v>0</v>
      </c>
      <c r="E42" s="247">
        <v>25000</v>
      </c>
    </row>
    <row r="43" spans="1:5" s="4" customFormat="1" ht="15" customHeight="1">
      <c r="A43" s="165">
        <v>4126</v>
      </c>
      <c r="B43" s="53" t="s">
        <v>326</v>
      </c>
      <c r="C43" s="247">
        <v>10000</v>
      </c>
      <c r="D43" s="247">
        <f t="shared" si="2"/>
        <v>0</v>
      </c>
      <c r="E43" s="247">
        <v>10000</v>
      </c>
    </row>
    <row r="44" spans="1:5" s="4" customFormat="1" ht="15" customHeight="1">
      <c r="A44" s="165">
        <v>4126</v>
      </c>
      <c r="B44" s="53" t="s">
        <v>322</v>
      </c>
      <c r="C44" s="247">
        <v>0</v>
      </c>
      <c r="D44" s="247">
        <f t="shared" si="2"/>
        <v>28000</v>
      </c>
      <c r="E44" s="247">
        <v>28000</v>
      </c>
    </row>
    <row r="45" spans="1:5" s="4" customFormat="1" ht="15" customHeight="1">
      <c r="A45" s="165">
        <v>4126</v>
      </c>
      <c r="B45" s="53" t="s">
        <v>323</v>
      </c>
      <c r="C45" s="247">
        <v>0</v>
      </c>
      <c r="D45" s="247">
        <f t="shared" si="2"/>
        <v>35000</v>
      </c>
      <c r="E45" s="247">
        <v>35000</v>
      </c>
    </row>
    <row r="46" spans="1:5" s="4" customFormat="1" ht="15" customHeight="1">
      <c r="A46" s="165">
        <v>4126</v>
      </c>
      <c r="B46" s="53" t="s">
        <v>327</v>
      </c>
      <c r="C46" s="247">
        <v>0</v>
      </c>
      <c r="D46" s="247">
        <f t="shared" si="2"/>
        <v>40000</v>
      </c>
      <c r="E46" s="247">
        <v>40000</v>
      </c>
    </row>
    <row r="47" spans="1:5" s="4" customFormat="1" ht="12.75" customHeight="1">
      <c r="A47" s="165">
        <v>4126</v>
      </c>
      <c r="B47" s="329" t="s">
        <v>333</v>
      </c>
      <c r="C47" s="247">
        <v>25000</v>
      </c>
      <c r="D47" s="247">
        <f t="shared" si="2"/>
        <v>0</v>
      </c>
      <c r="E47" s="247">
        <v>25000</v>
      </c>
    </row>
    <row r="48" spans="1:5" s="100" customFormat="1" ht="25.5" customHeight="1">
      <c r="A48" s="167">
        <v>42</v>
      </c>
      <c r="B48" s="99" t="s">
        <v>215</v>
      </c>
      <c r="C48" s="246">
        <f>C49+C50</f>
        <v>55000</v>
      </c>
      <c r="D48" s="246">
        <f>D49+D50</f>
        <v>50000</v>
      </c>
      <c r="E48" s="246">
        <f>E49+E50</f>
        <v>105000</v>
      </c>
    </row>
    <row r="49" spans="1:5" s="100" customFormat="1" ht="12.75">
      <c r="A49" s="165">
        <v>4221</v>
      </c>
      <c r="B49" s="53" t="s">
        <v>328</v>
      </c>
      <c r="C49" s="247">
        <v>50000</v>
      </c>
      <c r="D49" s="247">
        <f>E49-C49</f>
        <v>50000</v>
      </c>
      <c r="E49" s="247">
        <v>100000</v>
      </c>
    </row>
    <row r="50" spans="1:5" s="100" customFormat="1" ht="12.75">
      <c r="A50" s="165">
        <v>4223</v>
      </c>
      <c r="B50" s="53" t="s">
        <v>178</v>
      </c>
      <c r="C50" s="247">
        <v>5000</v>
      </c>
      <c r="D50" s="247">
        <f>E50-C50</f>
        <v>0</v>
      </c>
      <c r="E50" s="247">
        <v>5000</v>
      </c>
    </row>
    <row r="51" spans="1:9" s="101" customFormat="1" ht="12.75">
      <c r="A51" s="168" t="s">
        <v>214</v>
      </c>
      <c r="B51" s="54"/>
      <c r="C51" s="272">
        <f aca="true" t="shared" si="3" ref="C51:E52">C52</f>
        <v>130000</v>
      </c>
      <c r="D51" s="272">
        <f t="shared" si="3"/>
        <v>20000</v>
      </c>
      <c r="E51" s="272">
        <f t="shared" si="3"/>
        <v>150000</v>
      </c>
      <c r="I51" s="330"/>
    </row>
    <row r="52" spans="1:5" ht="12.75">
      <c r="A52" s="169">
        <v>3</v>
      </c>
      <c r="B52" s="65" t="s">
        <v>96</v>
      </c>
      <c r="C52" s="251">
        <f t="shared" si="3"/>
        <v>130000</v>
      </c>
      <c r="D52" s="251">
        <f t="shared" si="3"/>
        <v>20000</v>
      </c>
      <c r="E52" s="251">
        <f t="shared" si="3"/>
        <v>150000</v>
      </c>
    </row>
    <row r="53" spans="1:5" ht="12.75">
      <c r="A53" s="169">
        <v>32</v>
      </c>
      <c r="B53" s="65" t="s">
        <v>42</v>
      </c>
      <c r="C53" s="251">
        <f>C54</f>
        <v>130000</v>
      </c>
      <c r="D53" s="251">
        <f>D54</f>
        <v>20000</v>
      </c>
      <c r="E53" s="251">
        <f>E54</f>
        <v>150000</v>
      </c>
    </row>
    <row r="54" spans="1:5" ht="12.75">
      <c r="A54" s="170">
        <v>3232</v>
      </c>
      <c r="B54" s="55" t="s">
        <v>108</v>
      </c>
      <c r="C54" s="252">
        <v>130000</v>
      </c>
      <c r="D54" s="247">
        <f>E54-C54</f>
        <v>20000</v>
      </c>
      <c r="E54" s="252">
        <v>150000</v>
      </c>
    </row>
    <row r="55" spans="1:5" ht="12.75">
      <c r="A55" s="171" t="s">
        <v>226</v>
      </c>
      <c r="B55" s="54"/>
      <c r="C55" s="272">
        <f aca="true" t="shared" si="4" ref="C55:E57">C56</f>
        <v>20000</v>
      </c>
      <c r="D55" s="272">
        <f t="shared" si="4"/>
        <v>0</v>
      </c>
      <c r="E55" s="272">
        <f t="shared" si="4"/>
        <v>20000</v>
      </c>
    </row>
    <row r="56" spans="1:5" ht="12.75">
      <c r="A56" s="169">
        <v>3</v>
      </c>
      <c r="B56" s="65" t="s">
        <v>96</v>
      </c>
      <c r="C56" s="251">
        <f t="shared" si="4"/>
        <v>20000</v>
      </c>
      <c r="D56" s="251">
        <f t="shared" si="4"/>
        <v>0</v>
      </c>
      <c r="E56" s="251">
        <f t="shared" si="4"/>
        <v>20000</v>
      </c>
    </row>
    <row r="57" spans="1:5" ht="12.75">
      <c r="A57" s="169">
        <v>38</v>
      </c>
      <c r="B57" s="65" t="s">
        <v>170</v>
      </c>
      <c r="C57" s="251">
        <f t="shared" si="4"/>
        <v>20000</v>
      </c>
      <c r="D57" s="251">
        <f t="shared" si="4"/>
        <v>0</v>
      </c>
      <c r="E57" s="251">
        <f t="shared" si="4"/>
        <v>20000</v>
      </c>
    </row>
    <row r="58" spans="1:5" ht="12.75">
      <c r="A58" s="170">
        <v>3831</v>
      </c>
      <c r="B58" s="55" t="s">
        <v>171</v>
      </c>
      <c r="C58" s="252">
        <v>20000</v>
      </c>
      <c r="D58" s="247">
        <f>E58-C58</f>
        <v>0</v>
      </c>
      <c r="E58" s="252">
        <v>20000</v>
      </c>
    </row>
    <row r="59" spans="1:5" ht="15.75" customHeight="1">
      <c r="A59" s="172" t="s">
        <v>109</v>
      </c>
      <c r="B59" s="73" t="s">
        <v>110</v>
      </c>
      <c r="C59" s="301">
        <f>C60</f>
        <v>3380000</v>
      </c>
      <c r="D59" s="301">
        <f>D60</f>
        <v>295000</v>
      </c>
      <c r="E59" s="301">
        <f>E60</f>
        <v>3675000</v>
      </c>
    </row>
    <row r="60" spans="1:5" ht="17.25" customHeight="1">
      <c r="A60" s="173" t="s">
        <v>111</v>
      </c>
      <c r="B60" s="61"/>
      <c r="C60" s="301">
        <f>C61+C87</f>
        <v>3380000</v>
      </c>
      <c r="D60" s="301">
        <f>D61+D87</f>
        <v>295000</v>
      </c>
      <c r="E60" s="301">
        <f>E61+E87</f>
        <v>3675000</v>
      </c>
    </row>
    <row r="61" spans="1:5" ht="21" customHeight="1">
      <c r="A61" s="367" t="s">
        <v>113</v>
      </c>
      <c r="B61" s="357"/>
      <c r="C61" s="276">
        <f>C62+C72+C76+C82</f>
        <v>1005000</v>
      </c>
      <c r="D61" s="276">
        <f>D62+D72+D76+D82</f>
        <v>105000</v>
      </c>
      <c r="E61" s="276">
        <f>E62+E72+E76+E82</f>
        <v>1110000</v>
      </c>
    </row>
    <row r="62" spans="1:5" ht="16.5" customHeight="1">
      <c r="A62" s="171" t="s">
        <v>187</v>
      </c>
      <c r="B62" s="54"/>
      <c r="C62" s="272">
        <f aca="true" t="shared" si="5" ref="C62:E63">C63</f>
        <v>385000</v>
      </c>
      <c r="D62" s="272">
        <f t="shared" si="5"/>
        <v>-20000</v>
      </c>
      <c r="E62" s="272">
        <f t="shared" si="5"/>
        <v>365000</v>
      </c>
    </row>
    <row r="63" spans="1:5" ht="12.75">
      <c r="A63" s="169">
        <v>3</v>
      </c>
      <c r="B63" s="65" t="s">
        <v>96</v>
      </c>
      <c r="C63" s="251">
        <f t="shared" si="5"/>
        <v>385000</v>
      </c>
      <c r="D63" s="251">
        <f t="shared" si="5"/>
        <v>-20000</v>
      </c>
      <c r="E63" s="251">
        <f t="shared" si="5"/>
        <v>365000</v>
      </c>
    </row>
    <row r="64" spans="1:5" ht="12.75">
      <c r="A64" s="169">
        <v>32</v>
      </c>
      <c r="B64" s="65" t="s">
        <v>42</v>
      </c>
      <c r="C64" s="251">
        <f>C65+C66+C67+C68+C69+C70+C71</f>
        <v>385000</v>
      </c>
      <c r="D64" s="251">
        <f>D65+D66+D67+D68+D69+D70+D71</f>
        <v>-20000</v>
      </c>
      <c r="E64" s="251">
        <f>E65+E66+E67+E68+E69+E70+E71</f>
        <v>365000</v>
      </c>
    </row>
    <row r="65" spans="1:5" ht="13.5" customHeight="1">
      <c r="A65" s="170">
        <v>3234</v>
      </c>
      <c r="B65" s="55" t="s">
        <v>218</v>
      </c>
      <c r="C65" s="252">
        <v>150000</v>
      </c>
      <c r="D65" s="247">
        <f aca="true" t="shared" si="6" ref="D65:D71">E65-C65</f>
        <v>30000</v>
      </c>
      <c r="E65" s="252">
        <v>180000</v>
      </c>
    </row>
    <row r="66" spans="1:5" ht="15" customHeight="1">
      <c r="A66" s="170">
        <v>3234</v>
      </c>
      <c r="B66" s="55" t="s">
        <v>222</v>
      </c>
      <c r="C66" s="252">
        <v>40000</v>
      </c>
      <c r="D66" s="247">
        <f t="shared" si="6"/>
        <v>0</v>
      </c>
      <c r="E66" s="252">
        <v>40000</v>
      </c>
    </row>
    <row r="67" spans="1:5" ht="14.25" customHeight="1">
      <c r="A67" s="170">
        <v>3234</v>
      </c>
      <c r="B67" s="55" t="s">
        <v>307</v>
      </c>
      <c r="C67" s="252">
        <v>50000</v>
      </c>
      <c r="D67" s="247">
        <f t="shared" si="6"/>
        <v>0</v>
      </c>
      <c r="E67" s="252">
        <v>50000</v>
      </c>
    </row>
    <row r="68" spans="1:5" ht="14.25" customHeight="1">
      <c r="A68" s="170">
        <v>3234</v>
      </c>
      <c r="B68" s="55" t="s">
        <v>308</v>
      </c>
      <c r="C68" s="252">
        <v>25000</v>
      </c>
      <c r="D68" s="247">
        <f t="shared" si="6"/>
        <v>0</v>
      </c>
      <c r="E68" s="252">
        <v>25000</v>
      </c>
    </row>
    <row r="69" spans="1:5" ht="14.25" customHeight="1">
      <c r="A69" s="170">
        <v>3234</v>
      </c>
      <c r="B69" s="55" t="s">
        <v>289</v>
      </c>
      <c r="C69" s="252">
        <v>30000</v>
      </c>
      <c r="D69" s="247">
        <f t="shared" si="6"/>
        <v>0</v>
      </c>
      <c r="E69" s="252">
        <v>30000</v>
      </c>
    </row>
    <row r="70" spans="1:5" ht="14.25" customHeight="1">
      <c r="A70" s="170">
        <v>3234</v>
      </c>
      <c r="B70" s="55" t="s">
        <v>313</v>
      </c>
      <c r="C70" s="252">
        <v>50000</v>
      </c>
      <c r="D70" s="247">
        <f t="shared" si="6"/>
        <v>-50000</v>
      </c>
      <c r="E70" s="252">
        <v>0</v>
      </c>
    </row>
    <row r="71" spans="1:5" ht="14.25" customHeight="1">
      <c r="A71" s="170">
        <v>3234</v>
      </c>
      <c r="B71" s="55" t="s">
        <v>290</v>
      </c>
      <c r="C71" s="252">
        <v>40000</v>
      </c>
      <c r="D71" s="247">
        <f t="shared" si="6"/>
        <v>0</v>
      </c>
      <c r="E71" s="252">
        <v>40000</v>
      </c>
    </row>
    <row r="72" spans="1:5" ht="12.75">
      <c r="A72" s="171" t="s">
        <v>223</v>
      </c>
      <c r="B72" s="56"/>
      <c r="C72" s="254">
        <f aca="true" t="shared" si="7" ref="C72:E74">C73</f>
        <v>200000</v>
      </c>
      <c r="D72" s="254">
        <f t="shared" si="7"/>
        <v>0</v>
      </c>
      <c r="E72" s="254">
        <f t="shared" si="7"/>
        <v>200000</v>
      </c>
    </row>
    <row r="73" spans="1:5" ht="12.75">
      <c r="A73" s="169">
        <v>3</v>
      </c>
      <c r="B73" s="65" t="s">
        <v>96</v>
      </c>
      <c r="C73" s="251">
        <f t="shared" si="7"/>
        <v>200000</v>
      </c>
      <c r="D73" s="251">
        <f t="shared" si="7"/>
        <v>0</v>
      </c>
      <c r="E73" s="251">
        <f t="shared" si="7"/>
        <v>200000</v>
      </c>
    </row>
    <row r="74" spans="1:5" ht="12.75">
      <c r="A74" s="169">
        <v>32</v>
      </c>
      <c r="B74" s="65" t="s">
        <v>42</v>
      </c>
      <c r="C74" s="251">
        <f t="shared" si="7"/>
        <v>200000</v>
      </c>
      <c r="D74" s="251">
        <f t="shared" si="7"/>
        <v>0</v>
      </c>
      <c r="E74" s="251">
        <f t="shared" si="7"/>
        <v>200000</v>
      </c>
    </row>
    <row r="75" spans="1:5" ht="12.75">
      <c r="A75" s="170">
        <v>3234</v>
      </c>
      <c r="B75" s="55" t="s">
        <v>72</v>
      </c>
      <c r="C75" s="252">
        <v>200000</v>
      </c>
      <c r="D75" s="247">
        <f>E75-C75</f>
        <v>0</v>
      </c>
      <c r="E75" s="252">
        <v>200000</v>
      </c>
    </row>
    <row r="76" spans="1:5" ht="12.75">
      <c r="A76" s="171" t="s">
        <v>224</v>
      </c>
      <c r="B76" s="56"/>
      <c r="C76" s="254">
        <f aca="true" t="shared" si="8" ref="C76:E77">C77</f>
        <v>240000</v>
      </c>
      <c r="D76" s="254">
        <f t="shared" si="8"/>
        <v>130000</v>
      </c>
      <c r="E76" s="254">
        <f t="shared" si="8"/>
        <v>370000</v>
      </c>
    </row>
    <row r="77" spans="1:5" ht="12.75">
      <c r="A77" s="169">
        <v>3</v>
      </c>
      <c r="B77" s="65" t="s">
        <v>96</v>
      </c>
      <c r="C77" s="251">
        <f t="shared" si="8"/>
        <v>240000</v>
      </c>
      <c r="D77" s="251">
        <f t="shared" si="8"/>
        <v>130000</v>
      </c>
      <c r="E77" s="251">
        <f t="shared" si="8"/>
        <v>370000</v>
      </c>
    </row>
    <row r="78" spans="1:5" ht="12.75">
      <c r="A78" s="169">
        <v>32</v>
      </c>
      <c r="B78" s="65" t="s">
        <v>42</v>
      </c>
      <c r="C78" s="251">
        <f>SUM(C79:C81)</f>
        <v>240000</v>
      </c>
      <c r="D78" s="251">
        <f>SUM(D79:D81)</f>
        <v>130000</v>
      </c>
      <c r="E78" s="251">
        <f>SUM(E79:E81)</f>
        <v>370000</v>
      </c>
    </row>
    <row r="79" spans="1:5" ht="13.5" customHeight="1">
      <c r="A79" s="170">
        <v>3234</v>
      </c>
      <c r="B79" s="55" t="s">
        <v>225</v>
      </c>
      <c r="C79" s="252">
        <v>150000</v>
      </c>
      <c r="D79" s="247">
        <f>E79-C79</f>
        <v>30000</v>
      </c>
      <c r="E79" s="252">
        <v>180000</v>
      </c>
    </row>
    <row r="80" spans="1:5" ht="15" customHeight="1">
      <c r="A80" s="170">
        <v>3234</v>
      </c>
      <c r="B80" s="55" t="s">
        <v>332</v>
      </c>
      <c r="C80" s="252">
        <v>20000</v>
      </c>
      <c r="D80" s="247">
        <f>E80-C80</f>
        <v>100000</v>
      </c>
      <c r="E80" s="252">
        <v>120000</v>
      </c>
    </row>
    <row r="81" spans="1:5" ht="12.75" customHeight="1">
      <c r="A81" s="170">
        <v>3234</v>
      </c>
      <c r="B81" s="55" t="s">
        <v>247</v>
      </c>
      <c r="C81" s="252">
        <v>70000</v>
      </c>
      <c r="D81" s="247">
        <f>E81-C81</f>
        <v>0</v>
      </c>
      <c r="E81" s="252">
        <v>70000</v>
      </c>
    </row>
    <row r="82" spans="1:5" ht="12.75">
      <c r="A82" s="171" t="s">
        <v>114</v>
      </c>
      <c r="B82" s="54"/>
      <c r="C82" s="272">
        <f aca="true" t="shared" si="9" ref="C82:E83">C83</f>
        <v>180000</v>
      </c>
      <c r="D82" s="272">
        <f t="shared" si="9"/>
        <v>-5000</v>
      </c>
      <c r="E82" s="272">
        <f t="shared" si="9"/>
        <v>175000</v>
      </c>
    </row>
    <row r="83" spans="1:5" ht="12.75">
      <c r="A83" s="169">
        <v>3</v>
      </c>
      <c r="B83" s="65" t="s">
        <v>96</v>
      </c>
      <c r="C83" s="251">
        <f t="shared" si="9"/>
        <v>180000</v>
      </c>
      <c r="D83" s="251">
        <f t="shared" si="9"/>
        <v>-5000</v>
      </c>
      <c r="E83" s="251">
        <f t="shared" si="9"/>
        <v>175000</v>
      </c>
    </row>
    <row r="84" spans="1:5" ht="12.75">
      <c r="A84" s="169">
        <v>32</v>
      </c>
      <c r="B84" s="65" t="s">
        <v>42</v>
      </c>
      <c r="C84" s="251">
        <f>SUM(C85:C86)</f>
        <v>180000</v>
      </c>
      <c r="D84" s="251">
        <f>SUM(D85:D86)</f>
        <v>-5000</v>
      </c>
      <c r="E84" s="251">
        <f>SUM(E85:E86)</f>
        <v>175000</v>
      </c>
    </row>
    <row r="85" spans="1:5" ht="12.75" customHeight="1">
      <c r="A85" s="170">
        <v>3234</v>
      </c>
      <c r="B85" s="55" t="s">
        <v>227</v>
      </c>
      <c r="C85" s="252">
        <v>120000</v>
      </c>
      <c r="D85" s="247">
        <f>E85-C85</f>
        <v>0</v>
      </c>
      <c r="E85" s="252">
        <v>120000</v>
      </c>
    </row>
    <row r="86" spans="1:5" ht="13.5" customHeight="1">
      <c r="A86" s="170">
        <v>3234</v>
      </c>
      <c r="B86" s="55" t="s">
        <v>219</v>
      </c>
      <c r="C86" s="252">
        <v>60000</v>
      </c>
      <c r="D86" s="247">
        <f>E86-C86</f>
        <v>-5000</v>
      </c>
      <c r="E86" s="252">
        <v>55000</v>
      </c>
    </row>
    <row r="87" spans="1:5" ht="12.75">
      <c r="A87" s="174" t="s">
        <v>220</v>
      </c>
      <c r="B87" s="90"/>
      <c r="C87" s="275">
        <f>C88+C92+C96+C100+C104+C108</f>
        <v>2375000</v>
      </c>
      <c r="D87" s="275">
        <f>D88+D92+D96+D100+D104+D108</f>
        <v>190000</v>
      </c>
      <c r="E87" s="275">
        <f>E88+E92+E96+E100+E104+E108</f>
        <v>2565000</v>
      </c>
    </row>
    <row r="88" spans="1:5" ht="12.75">
      <c r="A88" s="163" t="s">
        <v>221</v>
      </c>
      <c r="B88" s="58"/>
      <c r="C88" s="273">
        <f aca="true" t="shared" si="10" ref="C88:E90">C89</f>
        <v>1592000</v>
      </c>
      <c r="D88" s="273">
        <f t="shared" si="10"/>
        <v>140000</v>
      </c>
      <c r="E88" s="273">
        <f t="shared" si="10"/>
        <v>1732000</v>
      </c>
    </row>
    <row r="89" spans="1:5" ht="15.75" customHeight="1">
      <c r="A89" s="164">
        <v>4</v>
      </c>
      <c r="B89" s="64" t="s">
        <v>115</v>
      </c>
      <c r="C89" s="246">
        <f t="shared" si="10"/>
        <v>1592000</v>
      </c>
      <c r="D89" s="246">
        <f t="shared" si="10"/>
        <v>140000</v>
      </c>
      <c r="E89" s="246">
        <f t="shared" si="10"/>
        <v>1732000</v>
      </c>
    </row>
    <row r="90" spans="1:5" ht="23.25" customHeight="1">
      <c r="A90" s="164">
        <v>42</v>
      </c>
      <c r="B90" s="65" t="s">
        <v>116</v>
      </c>
      <c r="C90" s="251">
        <f t="shared" si="10"/>
        <v>1592000</v>
      </c>
      <c r="D90" s="251">
        <f t="shared" si="10"/>
        <v>140000</v>
      </c>
      <c r="E90" s="251">
        <f t="shared" si="10"/>
        <v>1732000</v>
      </c>
    </row>
    <row r="91" spans="1:5" ht="14.25" customHeight="1">
      <c r="A91" s="165">
        <v>4213</v>
      </c>
      <c r="B91" s="53" t="s">
        <v>291</v>
      </c>
      <c r="C91" s="247">
        <v>1592000</v>
      </c>
      <c r="D91" s="247">
        <f>E91-C91</f>
        <v>140000</v>
      </c>
      <c r="E91" s="247">
        <v>1732000</v>
      </c>
    </row>
    <row r="92" spans="1:5" ht="15" customHeight="1">
      <c r="A92" s="191" t="s">
        <v>309</v>
      </c>
      <c r="B92" s="192"/>
      <c r="C92" s="274">
        <f aca="true" t="shared" si="11" ref="C92:E93">C93</f>
        <v>33000</v>
      </c>
      <c r="D92" s="274">
        <f t="shared" si="11"/>
        <v>60000</v>
      </c>
      <c r="E92" s="274">
        <f t="shared" si="11"/>
        <v>93000</v>
      </c>
    </row>
    <row r="93" spans="1:5" ht="15" customHeight="1">
      <c r="A93" s="194">
        <v>4</v>
      </c>
      <c r="B93" s="195" t="s">
        <v>115</v>
      </c>
      <c r="C93" s="257">
        <f t="shared" si="11"/>
        <v>33000</v>
      </c>
      <c r="D93" s="257">
        <f t="shared" si="11"/>
        <v>60000</v>
      </c>
      <c r="E93" s="257">
        <f t="shared" si="11"/>
        <v>93000</v>
      </c>
    </row>
    <row r="94" spans="1:5" ht="15" customHeight="1">
      <c r="A94" s="194">
        <v>42</v>
      </c>
      <c r="B94" s="195" t="s">
        <v>258</v>
      </c>
      <c r="C94" s="257">
        <f>C95</f>
        <v>33000</v>
      </c>
      <c r="D94" s="257">
        <f>D95</f>
        <v>60000</v>
      </c>
      <c r="E94" s="257">
        <f>E95</f>
        <v>93000</v>
      </c>
    </row>
    <row r="95" spans="1:5" ht="15" customHeight="1">
      <c r="A95" s="165">
        <v>4212</v>
      </c>
      <c r="B95" s="190" t="s">
        <v>310</v>
      </c>
      <c r="C95" s="256">
        <v>33000</v>
      </c>
      <c r="D95" s="247">
        <f>E95-C95</f>
        <v>60000</v>
      </c>
      <c r="E95" s="256">
        <v>93000</v>
      </c>
    </row>
    <row r="96" spans="1:5" ht="15" customHeight="1">
      <c r="A96" s="196" t="s">
        <v>295</v>
      </c>
      <c r="B96" s="192"/>
      <c r="C96" s="274">
        <f aca="true" t="shared" si="12" ref="C96:E98">C97</f>
        <v>200000</v>
      </c>
      <c r="D96" s="274">
        <f t="shared" si="12"/>
        <v>0</v>
      </c>
      <c r="E96" s="274">
        <f t="shared" si="12"/>
        <v>200000</v>
      </c>
    </row>
    <row r="97" spans="1:5" ht="15" customHeight="1">
      <c r="A97" s="194">
        <v>4</v>
      </c>
      <c r="B97" s="193" t="s">
        <v>259</v>
      </c>
      <c r="C97" s="296">
        <f t="shared" si="12"/>
        <v>200000</v>
      </c>
      <c r="D97" s="296">
        <f t="shared" si="12"/>
        <v>0</v>
      </c>
      <c r="E97" s="296">
        <f t="shared" si="12"/>
        <v>200000</v>
      </c>
    </row>
    <row r="98" spans="1:5" ht="15" customHeight="1">
      <c r="A98" s="194">
        <v>42</v>
      </c>
      <c r="B98" s="195" t="s">
        <v>260</v>
      </c>
      <c r="C98" s="296">
        <f t="shared" si="12"/>
        <v>200000</v>
      </c>
      <c r="D98" s="296">
        <f t="shared" si="12"/>
        <v>0</v>
      </c>
      <c r="E98" s="296">
        <f t="shared" si="12"/>
        <v>200000</v>
      </c>
    </row>
    <row r="99" spans="1:5" ht="15" customHeight="1">
      <c r="A99" s="165">
        <v>4214</v>
      </c>
      <c r="B99" s="190" t="s">
        <v>261</v>
      </c>
      <c r="C99" s="256">
        <v>200000</v>
      </c>
      <c r="D99" s="247">
        <f>E99-C99</f>
        <v>0</v>
      </c>
      <c r="E99" s="256">
        <v>200000</v>
      </c>
    </row>
    <row r="100" spans="1:5" ht="15" customHeight="1">
      <c r="A100" s="196" t="s">
        <v>306</v>
      </c>
      <c r="B100" s="105"/>
      <c r="C100" s="273">
        <f aca="true" t="shared" si="13" ref="C100:E101">C101</f>
        <v>350000</v>
      </c>
      <c r="D100" s="273">
        <f t="shared" si="13"/>
        <v>0</v>
      </c>
      <c r="E100" s="273">
        <f t="shared" si="13"/>
        <v>350000</v>
      </c>
    </row>
    <row r="101" spans="1:5" ht="15" customHeight="1">
      <c r="A101" s="194">
        <v>4</v>
      </c>
      <c r="B101" s="91" t="s">
        <v>115</v>
      </c>
      <c r="C101" s="246">
        <f t="shared" si="13"/>
        <v>350000</v>
      </c>
      <c r="D101" s="246">
        <f t="shared" si="13"/>
        <v>0</v>
      </c>
      <c r="E101" s="246">
        <f t="shared" si="13"/>
        <v>350000</v>
      </c>
    </row>
    <row r="102" spans="1:5" ht="15" customHeight="1">
      <c r="A102" s="194">
        <v>42</v>
      </c>
      <c r="B102" s="201" t="s">
        <v>258</v>
      </c>
      <c r="C102" s="255">
        <f>C103</f>
        <v>350000</v>
      </c>
      <c r="D102" s="255">
        <f>D103</f>
        <v>0</v>
      </c>
      <c r="E102" s="255">
        <f>E103</f>
        <v>350000</v>
      </c>
    </row>
    <row r="103" spans="1:5" ht="15" customHeight="1">
      <c r="A103" s="165">
        <v>4212</v>
      </c>
      <c r="B103" s="95" t="s">
        <v>305</v>
      </c>
      <c r="C103" s="247">
        <v>350000</v>
      </c>
      <c r="D103" s="247">
        <f>E103-C103</f>
        <v>0</v>
      </c>
      <c r="E103" s="247">
        <v>350000</v>
      </c>
    </row>
    <row r="104" spans="1:5" s="11" customFormat="1" ht="15" customHeight="1">
      <c r="A104" s="196" t="s">
        <v>292</v>
      </c>
      <c r="B104" s="105"/>
      <c r="C104" s="273">
        <f aca="true" t="shared" si="14" ref="C104:E106">C105</f>
        <v>200000</v>
      </c>
      <c r="D104" s="273">
        <f t="shared" si="14"/>
        <v>-200000</v>
      </c>
      <c r="E104" s="273">
        <f t="shared" si="14"/>
        <v>0</v>
      </c>
    </row>
    <row r="105" spans="1:5" ht="15" customHeight="1">
      <c r="A105" s="194">
        <v>4</v>
      </c>
      <c r="B105" s="91" t="s">
        <v>115</v>
      </c>
      <c r="C105" s="255">
        <f t="shared" si="14"/>
        <v>200000</v>
      </c>
      <c r="D105" s="255">
        <f t="shared" si="14"/>
        <v>-200000</v>
      </c>
      <c r="E105" s="255">
        <f t="shared" si="14"/>
        <v>0</v>
      </c>
    </row>
    <row r="106" spans="1:5" ht="15" customHeight="1">
      <c r="A106" s="175">
        <v>42</v>
      </c>
      <c r="B106" s="91" t="s">
        <v>282</v>
      </c>
      <c r="C106" s="255">
        <f t="shared" si="14"/>
        <v>200000</v>
      </c>
      <c r="D106" s="255">
        <f t="shared" si="14"/>
        <v>-200000</v>
      </c>
      <c r="E106" s="255">
        <f t="shared" si="14"/>
        <v>0</v>
      </c>
    </row>
    <row r="107" spans="1:5" ht="15" customHeight="1">
      <c r="A107" s="165">
        <v>4212</v>
      </c>
      <c r="B107" s="95" t="s">
        <v>288</v>
      </c>
      <c r="C107" s="247">
        <v>200000</v>
      </c>
      <c r="D107" s="247">
        <f>E107-C107</f>
        <v>-200000</v>
      </c>
      <c r="E107" s="247">
        <v>0</v>
      </c>
    </row>
    <row r="108" spans="1:8" ht="15" customHeight="1">
      <c r="A108" s="196" t="s">
        <v>329</v>
      </c>
      <c r="B108" s="105"/>
      <c r="C108" s="273">
        <f aca="true" t="shared" si="15" ref="C108:E110">C109</f>
        <v>0</v>
      </c>
      <c r="D108" s="273">
        <f t="shared" si="15"/>
        <v>190000</v>
      </c>
      <c r="E108" s="273">
        <f t="shared" si="15"/>
        <v>190000</v>
      </c>
      <c r="H108" s="338"/>
    </row>
    <row r="109" spans="1:5" ht="15" customHeight="1">
      <c r="A109" s="194">
        <v>4</v>
      </c>
      <c r="B109" s="91" t="s">
        <v>115</v>
      </c>
      <c r="C109" s="255">
        <f t="shared" si="15"/>
        <v>0</v>
      </c>
      <c r="D109" s="255">
        <f t="shared" si="15"/>
        <v>190000</v>
      </c>
      <c r="E109" s="255">
        <f t="shared" si="15"/>
        <v>190000</v>
      </c>
    </row>
    <row r="110" spans="1:5" ht="15" customHeight="1">
      <c r="A110" s="194">
        <v>42</v>
      </c>
      <c r="B110" s="91" t="s">
        <v>282</v>
      </c>
      <c r="C110" s="255">
        <f t="shared" si="15"/>
        <v>0</v>
      </c>
      <c r="D110" s="255">
        <f t="shared" si="15"/>
        <v>190000</v>
      </c>
      <c r="E110" s="255">
        <f t="shared" si="15"/>
        <v>190000</v>
      </c>
    </row>
    <row r="111" spans="1:5" ht="15" customHeight="1">
      <c r="A111" s="165">
        <v>4212</v>
      </c>
      <c r="B111" s="95" t="s">
        <v>338</v>
      </c>
      <c r="C111" s="247">
        <v>0</v>
      </c>
      <c r="D111" s="247">
        <f>E111-C111</f>
        <v>190000</v>
      </c>
      <c r="E111" s="247">
        <v>190000</v>
      </c>
    </row>
    <row r="112" spans="1:5" ht="15" customHeight="1">
      <c r="A112" s="176" t="s">
        <v>202</v>
      </c>
      <c r="B112" s="103" t="s">
        <v>217</v>
      </c>
      <c r="C112" s="302">
        <f aca="true" t="shared" si="16" ref="C112:E117">C113</f>
        <v>2150000</v>
      </c>
      <c r="D112" s="302">
        <f t="shared" si="16"/>
        <v>-2000000</v>
      </c>
      <c r="E112" s="302">
        <f t="shared" si="16"/>
        <v>150000</v>
      </c>
    </row>
    <row r="113" spans="1:5" ht="15" customHeight="1">
      <c r="A113" s="176" t="s">
        <v>203</v>
      </c>
      <c r="B113" s="103"/>
      <c r="C113" s="302">
        <f t="shared" si="16"/>
        <v>2150000</v>
      </c>
      <c r="D113" s="302">
        <f t="shared" si="16"/>
        <v>-2000000</v>
      </c>
      <c r="E113" s="302">
        <f t="shared" si="16"/>
        <v>150000</v>
      </c>
    </row>
    <row r="114" spans="1:5" ht="15" customHeight="1">
      <c r="A114" s="177" t="s">
        <v>255</v>
      </c>
      <c r="B114" s="104"/>
      <c r="C114" s="294">
        <f>C115+C119</f>
        <v>2150000</v>
      </c>
      <c r="D114" s="294">
        <f>D115+D119</f>
        <v>-2000000</v>
      </c>
      <c r="E114" s="294">
        <f>E115+E119</f>
        <v>150000</v>
      </c>
    </row>
    <row r="115" spans="1:5" ht="15" customHeight="1">
      <c r="A115" s="163" t="s">
        <v>204</v>
      </c>
      <c r="B115" s="105"/>
      <c r="C115" s="273">
        <f t="shared" si="16"/>
        <v>150000</v>
      </c>
      <c r="D115" s="273">
        <f t="shared" si="16"/>
        <v>0</v>
      </c>
      <c r="E115" s="273">
        <f t="shared" si="16"/>
        <v>150000</v>
      </c>
    </row>
    <row r="116" spans="1:5" ht="15" customHeight="1">
      <c r="A116" s="164">
        <v>3</v>
      </c>
      <c r="B116" s="91" t="s">
        <v>96</v>
      </c>
      <c r="C116" s="246">
        <f t="shared" si="16"/>
        <v>150000</v>
      </c>
      <c r="D116" s="246">
        <f t="shared" si="16"/>
        <v>0</v>
      </c>
      <c r="E116" s="246">
        <f t="shared" si="16"/>
        <v>150000</v>
      </c>
    </row>
    <row r="117" spans="1:5" ht="15" customHeight="1">
      <c r="A117" s="164">
        <v>35</v>
      </c>
      <c r="B117" s="91" t="s">
        <v>205</v>
      </c>
      <c r="C117" s="246">
        <f t="shared" si="16"/>
        <v>150000</v>
      </c>
      <c r="D117" s="246">
        <f t="shared" si="16"/>
        <v>0</v>
      </c>
      <c r="E117" s="246">
        <f t="shared" si="16"/>
        <v>150000</v>
      </c>
    </row>
    <row r="118" spans="1:5" ht="15" customHeight="1">
      <c r="A118" s="165">
        <v>3523</v>
      </c>
      <c r="B118" s="95" t="s">
        <v>206</v>
      </c>
      <c r="C118" s="247">
        <v>150000</v>
      </c>
      <c r="D118" s="247">
        <f>E118-C118</f>
        <v>0</v>
      </c>
      <c r="E118" s="247">
        <v>150000</v>
      </c>
    </row>
    <row r="119" spans="1:5" ht="15" customHeight="1">
      <c r="A119" s="196" t="s">
        <v>272</v>
      </c>
      <c r="B119" s="105"/>
      <c r="C119" s="273">
        <f aca="true" t="shared" si="17" ref="C119:E120">C120</f>
        <v>2000000</v>
      </c>
      <c r="D119" s="273">
        <f t="shared" si="17"/>
        <v>-2000000</v>
      </c>
      <c r="E119" s="273">
        <f t="shared" si="17"/>
        <v>0</v>
      </c>
    </row>
    <row r="120" spans="1:5" ht="15" customHeight="1">
      <c r="A120" s="194">
        <v>5</v>
      </c>
      <c r="B120" s="91" t="s">
        <v>273</v>
      </c>
      <c r="C120" s="246">
        <f t="shared" si="17"/>
        <v>2000000</v>
      </c>
      <c r="D120" s="246">
        <f t="shared" si="17"/>
        <v>-2000000</v>
      </c>
      <c r="E120" s="246">
        <f t="shared" si="17"/>
        <v>0</v>
      </c>
    </row>
    <row r="121" spans="1:5" ht="15" customHeight="1">
      <c r="A121" s="194">
        <v>53</v>
      </c>
      <c r="B121" s="91" t="s">
        <v>274</v>
      </c>
      <c r="C121" s="246">
        <f>C122</f>
        <v>2000000</v>
      </c>
      <c r="D121" s="246">
        <f>D122</f>
        <v>-2000000</v>
      </c>
      <c r="E121" s="246">
        <f>E122</f>
        <v>0</v>
      </c>
    </row>
    <row r="122" spans="1:5" ht="15" customHeight="1">
      <c r="A122" s="165">
        <v>5341</v>
      </c>
      <c r="B122" s="95" t="s">
        <v>275</v>
      </c>
      <c r="C122" s="247">
        <v>2000000</v>
      </c>
      <c r="D122" s="247">
        <f>E122-C122</f>
        <v>-2000000</v>
      </c>
      <c r="E122" s="247">
        <v>0</v>
      </c>
    </row>
    <row r="123" spans="1:5" ht="19.5" customHeight="1">
      <c r="A123" s="162" t="s">
        <v>117</v>
      </c>
      <c r="B123" s="51"/>
      <c r="C123" s="244">
        <f aca="true" t="shared" si="18" ref="C123:E126">C124</f>
        <v>362000</v>
      </c>
      <c r="D123" s="244">
        <f t="shared" si="18"/>
        <v>0</v>
      </c>
      <c r="E123" s="244">
        <f t="shared" si="18"/>
        <v>362000</v>
      </c>
    </row>
    <row r="124" spans="1:5" s="19" customFormat="1" ht="15" customHeight="1">
      <c r="A124" s="163" t="s">
        <v>118</v>
      </c>
      <c r="B124" s="52"/>
      <c r="C124" s="245">
        <f t="shared" si="18"/>
        <v>362000</v>
      </c>
      <c r="D124" s="245">
        <f t="shared" si="18"/>
        <v>0</v>
      </c>
      <c r="E124" s="245">
        <f t="shared" si="18"/>
        <v>362000</v>
      </c>
    </row>
    <row r="125" spans="1:5" s="19" customFormat="1" ht="15" customHeight="1">
      <c r="A125" s="164">
        <v>3</v>
      </c>
      <c r="B125" s="64" t="s">
        <v>96</v>
      </c>
      <c r="C125" s="246">
        <f t="shared" si="18"/>
        <v>362000</v>
      </c>
      <c r="D125" s="246">
        <f t="shared" si="18"/>
        <v>0</v>
      </c>
      <c r="E125" s="246">
        <f t="shared" si="18"/>
        <v>362000</v>
      </c>
    </row>
    <row r="126" spans="1:5" s="19" customFormat="1" ht="15" customHeight="1">
      <c r="A126" s="164">
        <v>38</v>
      </c>
      <c r="B126" s="64" t="s">
        <v>97</v>
      </c>
      <c r="C126" s="246">
        <f t="shared" si="18"/>
        <v>362000</v>
      </c>
      <c r="D126" s="246">
        <f t="shared" si="18"/>
        <v>0</v>
      </c>
      <c r="E126" s="246">
        <f t="shared" si="18"/>
        <v>362000</v>
      </c>
    </row>
    <row r="127" spans="1:5" s="19" customFormat="1" ht="15" customHeight="1">
      <c r="A127" s="165">
        <v>3811</v>
      </c>
      <c r="B127" s="53" t="s">
        <v>98</v>
      </c>
      <c r="C127" s="247">
        <v>362000</v>
      </c>
      <c r="D127" s="247">
        <f>E127-C127</f>
        <v>0</v>
      </c>
      <c r="E127" s="247">
        <v>362000</v>
      </c>
    </row>
    <row r="128" spans="1:5" s="19" customFormat="1" ht="15" customHeight="1">
      <c r="A128" s="161" t="s">
        <v>119</v>
      </c>
      <c r="B128" s="83" t="s">
        <v>228</v>
      </c>
      <c r="C128" s="258">
        <f aca="true" t="shared" si="19" ref="C128:E129">C129</f>
        <v>67000</v>
      </c>
      <c r="D128" s="258">
        <f t="shared" si="19"/>
        <v>-2000</v>
      </c>
      <c r="E128" s="258">
        <f t="shared" si="19"/>
        <v>65000</v>
      </c>
    </row>
    <row r="129" spans="1:5" s="19" customFormat="1" ht="18" customHeight="1">
      <c r="A129" s="176" t="s">
        <v>120</v>
      </c>
      <c r="B129" s="50"/>
      <c r="C129" s="302">
        <f t="shared" si="19"/>
        <v>67000</v>
      </c>
      <c r="D129" s="302">
        <f t="shared" si="19"/>
        <v>-2000</v>
      </c>
      <c r="E129" s="302">
        <f t="shared" si="19"/>
        <v>65000</v>
      </c>
    </row>
    <row r="130" spans="1:5" s="19" customFormat="1" ht="17.25" customHeight="1">
      <c r="A130" s="162" t="s">
        <v>121</v>
      </c>
      <c r="B130" s="51"/>
      <c r="C130" s="244">
        <f>C131+C136</f>
        <v>67000</v>
      </c>
      <c r="D130" s="244">
        <f>D131+D136</f>
        <v>-2000</v>
      </c>
      <c r="E130" s="244">
        <f>E131+E136</f>
        <v>65000</v>
      </c>
    </row>
    <row r="131" spans="1:5" s="19" customFormat="1" ht="15" customHeight="1">
      <c r="A131" s="163" t="s">
        <v>122</v>
      </c>
      <c r="B131" s="52"/>
      <c r="C131" s="245">
        <f aca="true" t="shared" si="20" ref="C131:E132">C132</f>
        <v>41000</v>
      </c>
      <c r="D131" s="245">
        <f t="shared" si="20"/>
        <v>0</v>
      </c>
      <c r="E131" s="245">
        <f t="shared" si="20"/>
        <v>41000</v>
      </c>
    </row>
    <row r="132" spans="1:5" s="19" customFormat="1" ht="15" customHeight="1">
      <c r="A132" s="164">
        <v>3</v>
      </c>
      <c r="B132" s="64" t="s">
        <v>96</v>
      </c>
      <c r="C132" s="246">
        <f t="shared" si="20"/>
        <v>41000</v>
      </c>
      <c r="D132" s="246">
        <f t="shared" si="20"/>
        <v>0</v>
      </c>
      <c r="E132" s="246">
        <f t="shared" si="20"/>
        <v>41000</v>
      </c>
    </row>
    <row r="133" spans="1:5" s="19" customFormat="1" ht="15" customHeight="1">
      <c r="A133" s="164">
        <v>32</v>
      </c>
      <c r="B133" s="64" t="s">
        <v>42</v>
      </c>
      <c r="C133" s="246">
        <f>C134+C135</f>
        <v>41000</v>
      </c>
      <c r="D133" s="246">
        <f>D134+D135</f>
        <v>0</v>
      </c>
      <c r="E133" s="246">
        <f>E134+E135</f>
        <v>41000</v>
      </c>
    </row>
    <row r="134" spans="1:5" s="19" customFormat="1" ht="15" customHeight="1">
      <c r="A134" s="165">
        <v>3234</v>
      </c>
      <c r="B134" s="53" t="s">
        <v>123</v>
      </c>
      <c r="C134" s="247">
        <v>38000</v>
      </c>
      <c r="D134" s="247">
        <f>E134-C134</f>
        <v>0</v>
      </c>
      <c r="E134" s="247">
        <v>38000</v>
      </c>
    </row>
    <row r="135" spans="1:5" s="19" customFormat="1" ht="15" customHeight="1">
      <c r="A135" s="165">
        <v>3234</v>
      </c>
      <c r="B135" s="53" t="s">
        <v>188</v>
      </c>
      <c r="C135" s="247">
        <v>3000</v>
      </c>
      <c r="D135" s="247">
        <f>E135-C135</f>
        <v>0</v>
      </c>
      <c r="E135" s="247">
        <v>3000</v>
      </c>
    </row>
    <row r="136" spans="1:5" s="19" customFormat="1" ht="15" customHeight="1">
      <c r="A136" s="163" t="s">
        <v>124</v>
      </c>
      <c r="B136" s="52"/>
      <c r="C136" s="245">
        <f aca="true" t="shared" si="21" ref="C136:E137">C137</f>
        <v>26000</v>
      </c>
      <c r="D136" s="245">
        <f t="shared" si="21"/>
        <v>-2000</v>
      </c>
      <c r="E136" s="245">
        <f t="shared" si="21"/>
        <v>24000</v>
      </c>
    </row>
    <row r="137" spans="1:5" s="19" customFormat="1" ht="15" customHeight="1">
      <c r="A137" s="164">
        <v>3</v>
      </c>
      <c r="B137" s="64" t="s">
        <v>96</v>
      </c>
      <c r="C137" s="246">
        <f t="shared" si="21"/>
        <v>26000</v>
      </c>
      <c r="D137" s="246">
        <f t="shared" si="21"/>
        <v>-2000</v>
      </c>
      <c r="E137" s="246">
        <f t="shared" si="21"/>
        <v>24000</v>
      </c>
    </row>
    <row r="138" spans="1:5" s="19" customFormat="1" ht="15" customHeight="1">
      <c r="A138" s="164">
        <v>32</v>
      </c>
      <c r="B138" s="64" t="s">
        <v>42</v>
      </c>
      <c r="C138" s="246">
        <f>C139</f>
        <v>26000</v>
      </c>
      <c r="D138" s="246">
        <f>D139</f>
        <v>-2000</v>
      </c>
      <c r="E138" s="246">
        <f>E139</f>
        <v>24000</v>
      </c>
    </row>
    <row r="139" spans="1:5" s="19" customFormat="1" ht="15" customHeight="1">
      <c r="A139" s="327">
        <v>3236</v>
      </c>
      <c r="B139" s="93" t="s">
        <v>186</v>
      </c>
      <c r="C139" s="328">
        <v>26000</v>
      </c>
      <c r="D139" s="247">
        <f>E139-C139</f>
        <v>-2000</v>
      </c>
      <c r="E139" s="328">
        <v>24000</v>
      </c>
    </row>
    <row r="140" spans="1:5" s="19" customFormat="1" ht="28.5" customHeight="1">
      <c r="A140" s="161" t="s">
        <v>125</v>
      </c>
      <c r="B140" s="83" t="s">
        <v>230</v>
      </c>
      <c r="C140" s="258">
        <f>C141</f>
        <v>1392700</v>
      </c>
      <c r="D140" s="258">
        <f>D141</f>
        <v>66000</v>
      </c>
      <c r="E140" s="258">
        <f>E141</f>
        <v>1458700</v>
      </c>
    </row>
    <row r="141" spans="1:5" s="19" customFormat="1" ht="16.5" customHeight="1">
      <c r="A141" s="176" t="s">
        <v>229</v>
      </c>
      <c r="B141" s="50"/>
      <c r="C141" s="302">
        <f>C142+C164</f>
        <v>1392700</v>
      </c>
      <c r="D141" s="302">
        <f>D142+D164</f>
        <v>66000</v>
      </c>
      <c r="E141" s="302">
        <f>E142+E164</f>
        <v>1458700</v>
      </c>
    </row>
    <row r="142" spans="1:5" s="19" customFormat="1" ht="15" customHeight="1">
      <c r="A142" s="162" t="s">
        <v>126</v>
      </c>
      <c r="B142" s="51"/>
      <c r="C142" s="244">
        <f>C143</f>
        <v>817700</v>
      </c>
      <c r="D142" s="244">
        <f>D143</f>
        <v>26000</v>
      </c>
      <c r="E142" s="244">
        <f>E143</f>
        <v>843700</v>
      </c>
    </row>
    <row r="143" spans="1:5" s="19" customFormat="1" ht="15" customHeight="1">
      <c r="A143" s="358" t="s">
        <v>172</v>
      </c>
      <c r="B143" s="359"/>
      <c r="C143" s="277">
        <f>C145+C162</f>
        <v>817700</v>
      </c>
      <c r="D143" s="277">
        <f>D145+D162</f>
        <v>26000</v>
      </c>
      <c r="E143" s="277">
        <f>E145+E162</f>
        <v>843700</v>
      </c>
    </row>
    <row r="144" spans="1:5" s="19" customFormat="1" ht="15" customHeight="1">
      <c r="A144" s="178" t="s">
        <v>173</v>
      </c>
      <c r="B144" s="74" t="s">
        <v>174</v>
      </c>
      <c r="C144" s="260"/>
      <c r="D144" s="260"/>
      <c r="E144" s="260"/>
    </row>
    <row r="145" spans="1:5" s="19" customFormat="1" ht="15" customHeight="1">
      <c r="A145" s="164">
        <v>3</v>
      </c>
      <c r="B145" s="64" t="s">
        <v>96</v>
      </c>
      <c r="C145" s="246">
        <f>C146+C151</f>
        <v>806700</v>
      </c>
      <c r="D145" s="246">
        <f>D146+D151</f>
        <v>26000</v>
      </c>
      <c r="E145" s="246">
        <f>E146+E151</f>
        <v>832700</v>
      </c>
    </row>
    <row r="146" spans="1:5" s="19" customFormat="1" ht="15" customHeight="1">
      <c r="A146" s="164">
        <v>31</v>
      </c>
      <c r="B146" s="64" t="s">
        <v>38</v>
      </c>
      <c r="C146" s="246">
        <f>SUM(C147:C150)</f>
        <v>666700</v>
      </c>
      <c r="D146" s="246">
        <f>SUM(D147:D150)</f>
        <v>0</v>
      </c>
      <c r="E146" s="246">
        <f>SUM(E147:E150)</f>
        <v>666700</v>
      </c>
    </row>
    <row r="147" spans="1:5" s="19" customFormat="1" ht="15" customHeight="1">
      <c r="A147" s="165">
        <v>3111</v>
      </c>
      <c r="B147" s="53" t="s">
        <v>127</v>
      </c>
      <c r="C147" s="247">
        <v>560000</v>
      </c>
      <c r="D147" s="247">
        <f>E147-C147</f>
        <v>0</v>
      </c>
      <c r="E147" s="247">
        <v>560000</v>
      </c>
    </row>
    <row r="148" spans="1:5" s="19" customFormat="1" ht="15" customHeight="1">
      <c r="A148" s="165">
        <v>3121</v>
      </c>
      <c r="B148" s="53" t="s">
        <v>40</v>
      </c>
      <c r="C148" s="247">
        <v>18700</v>
      </c>
      <c r="D148" s="247">
        <f>E148-C148</f>
        <v>0</v>
      </c>
      <c r="E148" s="247">
        <v>18700</v>
      </c>
    </row>
    <row r="149" spans="1:5" s="19" customFormat="1" ht="15" customHeight="1">
      <c r="A149" s="165">
        <v>3132</v>
      </c>
      <c r="B149" s="53" t="s">
        <v>128</v>
      </c>
      <c r="C149" s="247">
        <v>76000</v>
      </c>
      <c r="D149" s="247">
        <f>E149-C149</f>
        <v>0</v>
      </c>
      <c r="E149" s="247">
        <v>76000</v>
      </c>
    </row>
    <row r="150" spans="1:5" s="19" customFormat="1" ht="14.25" customHeight="1">
      <c r="A150" s="165">
        <v>3133</v>
      </c>
      <c r="B150" s="53" t="s">
        <v>129</v>
      </c>
      <c r="C150" s="247">
        <v>12000</v>
      </c>
      <c r="D150" s="247">
        <f>E150-C150</f>
        <v>0</v>
      </c>
      <c r="E150" s="247">
        <v>12000</v>
      </c>
    </row>
    <row r="151" spans="1:5" s="19" customFormat="1" ht="18" customHeight="1">
      <c r="A151" s="164">
        <v>32</v>
      </c>
      <c r="B151" s="64" t="s">
        <v>42</v>
      </c>
      <c r="C151" s="246">
        <f>SUM(C152:C161)</f>
        <v>140000</v>
      </c>
      <c r="D151" s="246">
        <f>SUM(D152:D161)</f>
        <v>26000</v>
      </c>
      <c r="E151" s="246">
        <f>SUM(E152:E161)</f>
        <v>166000</v>
      </c>
    </row>
    <row r="152" spans="1:5" s="19" customFormat="1" ht="17.25" customHeight="1">
      <c r="A152" s="165">
        <v>3212</v>
      </c>
      <c r="B152" s="53" t="s">
        <v>192</v>
      </c>
      <c r="C152" s="247">
        <v>24000</v>
      </c>
      <c r="D152" s="247">
        <f aca="true" t="shared" si="22" ref="D152:D161">E152-C152</f>
        <v>0</v>
      </c>
      <c r="E152" s="247">
        <v>24000</v>
      </c>
    </row>
    <row r="153" spans="1:5" s="19" customFormat="1" ht="15.75" customHeight="1">
      <c r="A153" s="165">
        <v>3213</v>
      </c>
      <c r="B153" s="53" t="s">
        <v>79</v>
      </c>
      <c r="C153" s="247">
        <v>4000</v>
      </c>
      <c r="D153" s="247">
        <f t="shared" si="22"/>
        <v>0</v>
      </c>
      <c r="E153" s="247">
        <v>4000</v>
      </c>
    </row>
    <row r="154" spans="1:5" s="19" customFormat="1" ht="15" customHeight="1">
      <c r="A154" s="165">
        <v>3221</v>
      </c>
      <c r="B154" s="53" t="s">
        <v>103</v>
      </c>
      <c r="C154" s="247">
        <v>10000</v>
      </c>
      <c r="D154" s="247">
        <f t="shared" si="22"/>
        <v>0</v>
      </c>
      <c r="E154" s="247">
        <v>10000</v>
      </c>
    </row>
    <row r="155" spans="1:5" s="19" customFormat="1" ht="15" customHeight="1">
      <c r="A155" s="165">
        <v>3223</v>
      </c>
      <c r="B155" s="53" t="s">
        <v>196</v>
      </c>
      <c r="C155" s="247">
        <v>20000</v>
      </c>
      <c r="D155" s="247">
        <f t="shared" si="22"/>
        <v>0</v>
      </c>
      <c r="E155" s="247">
        <v>20000</v>
      </c>
    </row>
    <row r="156" spans="1:5" s="19" customFormat="1" ht="15" customHeight="1">
      <c r="A156" s="165">
        <v>3225</v>
      </c>
      <c r="B156" s="53" t="s">
        <v>83</v>
      </c>
      <c r="C156" s="247">
        <v>12000</v>
      </c>
      <c r="D156" s="247">
        <f t="shared" si="22"/>
        <v>0</v>
      </c>
      <c r="E156" s="247">
        <v>12000</v>
      </c>
    </row>
    <row r="157" spans="1:5" s="19" customFormat="1" ht="15" customHeight="1">
      <c r="A157" s="165">
        <v>3231</v>
      </c>
      <c r="B157" s="53" t="s">
        <v>80</v>
      </c>
      <c r="C157" s="247">
        <v>5000</v>
      </c>
      <c r="D157" s="247">
        <f t="shared" si="22"/>
        <v>0</v>
      </c>
      <c r="E157" s="247">
        <v>5000</v>
      </c>
    </row>
    <row r="158" spans="1:5" s="19" customFormat="1" ht="24" customHeight="1">
      <c r="A158" s="165">
        <v>3232</v>
      </c>
      <c r="B158" s="53" t="s">
        <v>180</v>
      </c>
      <c r="C158" s="247">
        <v>10000</v>
      </c>
      <c r="D158" s="247">
        <f t="shared" si="22"/>
        <v>0</v>
      </c>
      <c r="E158" s="247">
        <v>10000</v>
      </c>
    </row>
    <row r="159" spans="1:5" s="19" customFormat="1" ht="22.5" customHeight="1">
      <c r="A159" s="179">
        <v>3234</v>
      </c>
      <c r="B159" s="55" t="s">
        <v>245</v>
      </c>
      <c r="C159" s="252">
        <v>8000</v>
      </c>
      <c r="D159" s="247">
        <f t="shared" si="22"/>
        <v>0</v>
      </c>
      <c r="E159" s="252">
        <v>8000</v>
      </c>
    </row>
    <row r="160" spans="1:5" s="19" customFormat="1" ht="14.25" customHeight="1">
      <c r="A160" s="179">
        <v>3234</v>
      </c>
      <c r="B160" s="55" t="s">
        <v>311</v>
      </c>
      <c r="C160" s="252">
        <v>42000</v>
      </c>
      <c r="D160" s="247">
        <f t="shared" si="22"/>
        <v>3000</v>
      </c>
      <c r="E160" s="252">
        <v>45000</v>
      </c>
    </row>
    <row r="161" spans="1:5" s="19" customFormat="1" ht="14.25" customHeight="1">
      <c r="A161" s="179">
        <v>3299</v>
      </c>
      <c r="B161" s="55" t="s">
        <v>46</v>
      </c>
      <c r="C161" s="252">
        <v>5000</v>
      </c>
      <c r="D161" s="247">
        <f t="shared" si="22"/>
        <v>23000</v>
      </c>
      <c r="E161" s="252">
        <v>28000</v>
      </c>
    </row>
    <row r="162" spans="1:5" s="222" customFormat="1" ht="15" customHeight="1">
      <c r="A162" s="194">
        <v>42</v>
      </c>
      <c r="B162" s="92" t="s">
        <v>282</v>
      </c>
      <c r="C162" s="333">
        <f>C163</f>
        <v>11000</v>
      </c>
      <c r="D162" s="333">
        <f>D163</f>
        <v>0</v>
      </c>
      <c r="E162" s="333">
        <f>E163</f>
        <v>11000</v>
      </c>
    </row>
    <row r="163" spans="1:5" s="331" customFormat="1" ht="15" customHeight="1">
      <c r="A163" s="327">
        <v>4221</v>
      </c>
      <c r="B163" s="97" t="s">
        <v>312</v>
      </c>
      <c r="C163" s="263">
        <v>11000</v>
      </c>
      <c r="D163" s="247">
        <f>E163-C163</f>
        <v>0</v>
      </c>
      <c r="E163" s="263">
        <v>11000</v>
      </c>
    </row>
    <row r="164" spans="1:5" s="222" customFormat="1" ht="15" customHeight="1">
      <c r="A164" s="360" t="s">
        <v>130</v>
      </c>
      <c r="B164" s="361"/>
      <c r="C164" s="332">
        <f>C166+C171+C176</f>
        <v>575000</v>
      </c>
      <c r="D164" s="332">
        <f>D166+D171+D176</f>
        <v>40000</v>
      </c>
      <c r="E164" s="332">
        <f>E166+E171+E176</f>
        <v>615000</v>
      </c>
    </row>
    <row r="165" spans="1:5" s="19" customFormat="1" ht="15" customHeight="1">
      <c r="A165" s="180" t="s">
        <v>199</v>
      </c>
      <c r="B165" s="76"/>
      <c r="C165" s="261"/>
      <c r="D165" s="261"/>
      <c r="E165" s="261"/>
    </row>
    <row r="166" spans="1:5" s="19" customFormat="1" ht="15" customHeight="1">
      <c r="A166" s="362" t="s">
        <v>175</v>
      </c>
      <c r="B166" s="363"/>
      <c r="C166" s="297">
        <f aca="true" t="shared" si="23" ref="C166:E168">C167</f>
        <v>100000</v>
      </c>
      <c r="D166" s="297">
        <f t="shared" si="23"/>
        <v>0</v>
      </c>
      <c r="E166" s="297">
        <f t="shared" si="23"/>
        <v>100000</v>
      </c>
    </row>
    <row r="167" spans="1:5" s="19" customFormat="1" ht="15.75" customHeight="1">
      <c r="A167" s="169">
        <v>3</v>
      </c>
      <c r="B167" s="65" t="s">
        <v>96</v>
      </c>
      <c r="C167" s="251">
        <f t="shared" si="23"/>
        <v>100000</v>
      </c>
      <c r="D167" s="251">
        <f t="shared" si="23"/>
        <v>0</v>
      </c>
      <c r="E167" s="251">
        <f t="shared" si="23"/>
        <v>100000</v>
      </c>
    </row>
    <row r="168" spans="1:5" s="19" customFormat="1" ht="15.75" customHeight="1">
      <c r="A168" s="169">
        <v>38</v>
      </c>
      <c r="B168" s="66" t="s">
        <v>131</v>
      </c>
      <c r="C168" s="251">
        <f t="shared" si="23"/>
        <v>100000</v>
      </c>
      <c r="D168" s="251">
        <f t="shared" si="23"/>
        <v>0</v>
      </c>
      <c r="E168" s="251">
        <f t="shared" si="23"/>
        <v>100000</v>
      </c>
    </row>
    <row r="169" spans="1:5" s="4" customFormat="1" ht="15" customHeight="1">
      <c r="A169" s="170">
        <v>3811</v>
      </c>
      <c r="B169" s="59" t="s">
        <v>98</v>
      </c>
      <c r="C169" s="252">
        <v>100000</v>
      </c>
      <c r="D169" s="247">
        <f>E169-C169</f>
        <v>0</v>
      </c>
      <c r="E169" s="252">
        <v>100000</v>
      </c>
    </row>
    <row r="170" spans="1:5" s="4" customFormat="1" ht="22.5" customHeight="1">
      <c r="A170" s="368" t="s">
        <v>190</v>
      </c>
      <c r="B170" s="369"/>
      <c r="C170" s="262"/>
      <c r="D170" s="262"/>
      <c r="E170" s="262"/>
    </row>
    <row r="171" spans="1:5" ht="16.5" customHeight="1">
      <c r="A171" s="181" t="s">
        <v>191</v>
      </c>
      <c r="B171" s="75" t="s">
        <v>176</v>
      </c>
      <c r="C171" s="260">
        <f aca="true" t="shared" si="24" ref="C171:E172">C172</f>
        <v>95000</v>
      </c>
      <c r="D171" s="260">
        <f t="shared" si="24"/>
        <v>0</v>
      </c>
      <c r="E171" s="260">
        <f t="shared" si="24"/>
        <v>95000</v>
      </c>
    </row>
    <row r="172" spans="1:5" ht="15.75" customHeight="1">
      <c r="A172" s="169">
        <v>3</v>
      </c>
      <c r="B172" s="65" t="s">
        <v>96</v>
      </c>
      <c r="C172" s="251">
        <f t="shared" si="24"/>
        <v>95000</v>
      </c>
      <c r="D172" s="251">
        <f t="shared" si="24"/>
        <v>0</v>
      </c>
      <c r="E172" s="251">
        <f t="shared" si="24"/>
        <v>95000</v>
      </c>
    </row>
    <row r="173" spans="1:5" ht="15" customHeight="1">
      <c r="A173" s="169">
        <v>38</v>
      </c>
      <c r="B173" s="65" t="s">
        <v>50</v>
      </c>
      <c r="C173" s="251">
        <f>C174+C175</f>
        <v>95000</v>
      </c>
      <c r="D173" s="251">
        <f>D174+D175</f>
        <v>0</v>
      </c>
      <c r="E173" s="251">
        <f>E174+E175</f>
        <v>95000</v>
      </c>
    </row>
    <row r="174" spans="1:5" ht="12.75">
      <c r="A174" s="182">
        <v>3811</v>
      </c>
      <c r="B174" s="97" t="s">
        <v>193</v>
      </c>
      <c r="C174" s="263">
        <v>35000</v>
      </c>
      <c r="D174" s="247">
        <f>E174-C174</f>
        <v>0</v>
      </c>
      <c r="E174" s="263">
        <v>35000</v>
      </c>
    </row>
    <row r="175" spans="1:5" ht="12.75">
      <c r="A175" s="182">
        <v>3811</v>
      </c>
      <c r="B175" s="97" t="s">
        <v>287</v>
      </c>
      <c r="C175" s="263">
        <v>60000</v>
      </c>
      <c r="D175" s="247">
        <f>E175-C175</f>
        <v>0</v>
      </c>
      <c r="E175" s="263">
        <v>60000</v>
      </c>
    </row>
    <row r="176" spans="1:5" ht="15.75" customHeight="1">
      <c r="A176" s="171" t="s">
        <v>197</v>
      </c>
      <c r="B176" s="60"/>
      <c r="C176" s="272">
        <f aca="true" t="shared" si="25" ref="C176:E177">C177</f>
        <v>380000</v>
      </c>
      <c r="D176" s="272">
        <f t="shared" si="25"/>
        <v>40000</v>
      </c>
      <c r="E176" s="272">
        <f t="shared" si="25"/>
        <v>420000</v>
      </c>
    </row>
    <row r="177" spans="1:5" ht="13.5" customHeight="1">
      <c r="A177" s="169">
        <v>3</v>
      </c>
      <c r="B177" s="66" t="s">
        <v>96</v>
      </c>
      <c r="C177" s="251">
        <f t="shared" si="25"/>
        <v>380000</v>
      </c>
      <c r="D177" s="251">
        <f t="shared" si="25"/>
        <v>40000</v>
      </c>
      <c r="E177" s="251">
        <f t="shared" si="25"/>
        <v>420000</v>
      </c>
    </row>
    <row r="178" spans="1:5" ht="12.75">
      <c r="A178" s="169">
        <v>37</v>
      </c>
      <c r="B178" s="66" t="s">
        <v>133</v>
      </c>
      <c r="C178" s="251">
        <f>C179+C180</f>
        <v>380000</v>
      </c>
      <c r="D178" s="251">
        <f>D179+D180</f>
        <v>40000</v>
      </c>
      <c r="E178" s="251">
        <f>E179+E180</f>
        <v>420000</v>
      </c>
    </row>
    <row r="179" spans="1:5" ht="12.75">
      <c r="A179" s="170">
        <v>3721</v>
      </c>
      <c r="B179" s="59" t="s">
        <v>330</v>
      </c>
      <c r="C179" s="252">
        <v>220000</v>
      </c>
      <c r="D179" s="247">
        <f>E179-C179</f>
        <v>0</v>
      </c>
      <c r="E179" s="252">
        <v>220000</v>
      </c>
    </row>
    <row r="180" spans="1:5" ht="12.75">
      <c r="A180" s="170">
        <v>3721</v>
      </c>
      <c r="B180" s="59" t="s">
        <v>265</v>
      </c>
      <c r="C180" s="252">
        <v>160000</v>
      </c>
      <c r="D180" s="247">
        <f>E180-C180</f>
        <v>40000</v>
      </c>
      <c r="E180" s="252">
        <v>200000</v>
      </c>
    </row>
    <row r="181" spans="1:5" ht="12.75">
      <c r="A181" s="183" t="s">
        <v>132</v>
      </c>
      <c r="B181" s="73" t="s">
        <v>231</v>
      </c>
      <c r="C181" s="253">
        <f>C182</f>
        <v>343000</v>
      </c>
      <c r="D181" s="253">
        <f>D182</f>
        <v>28000</v>
      </c>
      <c r="E181" s="253">
        <f>E182</f>
        <v>371000</v>
      </c>
    </row>
    <row r="182" spans="1:5" ht="13.5" customHeight="1">
      <c r="A182" s="184" t="s">
        <v>134</v>
      </c>
      <c r="B182" s="61"/>
      <c r="C182" s="301">
        <f>C183+C212+C217</f>
        <v>343000</v>
      </c>
      <c r="D182" s="301">
        <f>D183+D212+D217</f>
        <v>28000</v>
      </c>
      <c r="E182" s="301">
        <f>E183+E212+E217</f>
        <v>371000</v>
      </c>
    </row>
    <row r="183" spans="1:5" ht="12.75">
      <c r="A183" s="366" t="s">
        <v>135</v>
      </c>
      <c r="B183" s="365"/>
      <c r="C183" s="298">
        <f>C185+C204+C208</f>
        <v>173000</v>
      </c>
      <c r="D183" s="298">
        <f>D185+D204+D208</f>
        <v>28000</v>
      </c>
      <c r="E183" s="298">
        <f>E185+E204+E208</f>
        <v>201000</v>
      </c>
    </row>
    <row r="184" spans="1:5" ht="12.75">
      <c r="A184" s="185" t="s">
        <v>177</v>
      </c>
      <c r="B184" s="77"/>
      <c r="C184" s="299"/>
      <c r="D184" s="299"/>
      <c r="E184" s="299"/>
    </row>
    <row r="185" spans="1:5" ht="12.75">
      <c r="A185" s="362" t="s">
        <v>151</v>
      </c>
      <c r="B185" s="363"/>
      <c r="C185" s="297">
        <f>C186</f>
        <v>148000</v>
      </c>
      <c r="D185" s="297">
        <f>D186</f>
        <v>28000</v>
      </c>
      <c r="E185" s="297">
        <f>E186</f>
        <v>176000</v>
      </c>
    </row>
    <row r="186" spans="1:5" ht="12.75">
      <c r="A186" s="169">
        <v>3</v>
      </c>
      <c r="B186" s="65" t="s">
        <v>96</v>
      </c>
      <c r="C186" s="251">
        <f>C187+C192+C202</f>
        <v>148000</v>
      </c>
      <c r="D186" s="251">
        <f>D187+D192+D202</f>
        <v>28000</v>
      </c>
      <c r="E186" s="251">
        <f>E187+E192+E202</f>
        <v>176000</v>
      </c>
    </row>
    <row r="187" spans="1:5" ht="12.75">
      <c r="A187" s="169">
        <v>31</v>
      </c>
      <c r="B187" s="66" t="s">
        <v>38</v>
      </c>
      <c r="C187" s="251">
        <f>SUM(C188:C191)</f>
        <v>95000</v>
      </c>
      <c r="D187" s="251">
        <f>SUM(D188:D191)</f>
        <v>0</v>
      </c>
      <c r="E187" s="251">
        <f>SUM(E188:E191)</f>
        <v>95000</v>
      </c>
    </row>
    <row r="188" spans="1:5" ht="12.75">
      <c r="A188" s="170">
        <v>3111</v>
      </c>
      <c r="B188" s="59" t="s">
        <v>127</v>
      </c>
      <c r="C188" s="252">
        <v>80000</v>
      </c>
      <c r="D188" s="247">
        <f>E188-C188</f>
        <v>0</v>
      </c>
      <c r="E188" s="252">
        <v>80000</v>
      </c>
    </row>
    <row r="189" spans="1:5" ht="12.75">
      <c r="A189" s="170">
        <v>3121</v>
      </c>
      <c r="B189" s="55" t="s">
        <v>40</v>
      </c>
      <c r="C189" s="252">
        <v>2500</v>
      </c>
      <c r="D189" s="247">
        <f>E189-C189</f>
        <v>0</v>
      </c>
      <c r="E189" s="252">
        <v>2500</v>
      </c>
    </row>
    <row r="190" spans="1:5" ht="13.5" customHeight="1">
      <c r="A190" s="170">
        <v>3132</v>
      </c>
      <c r="B190" s="55" t="s">
        <v>128</v>
      </c>
      <c r="C190" s="252">
        <v>11000</v>
      </c>
      <c r="D190" s="247">
        <f>E190-C190</f>
        <v>0</v>
      </c>
      <c r="E190" s="252">
        <v>11000</v>
      </c>
    </row>
    <row r="191" spans="1:5" ht="15.75" customHeight="1">
      <c r="A191" s="170">
        <v>3133</v>
      </c>
      <c r="B191" s="55" t="s">
        <v>168</v>
      </c>
      <c r="C191" s="252">
        <v>1500</v>
      </c>
      <c r="D191" s="247">
        <f>E191-C191</f>
        <v>0</v>
      </c>
      <c r="E191" s="252">
        <v>1500</v>
      </c>
    </row>
    <row r="192" spans="1:5" ht="12.75">
      <c r="A192" s="169">
        <v>32</v>
      </c>
      <c r="B192" s="65" t="s">
        <v>42</v>
      </c>
      <c r="C192" s="251">
        <f>SUM(C193:C201)</f>
        <v>50000</v>
      </c>
      <c r="D192" s="251">
        <f>SUM(D193:D201)</f>
        <v>28000</v>
      </c>
      <c r="E192" s="251">
        <f>SUM(E193:E201)</f>
        <v>78000</v>
      </c>
    </row>
    <row r="193" spans="1:5" ht="12.75" customHeight="1">
      <c r="A193" s="170">
        <v>3211</v>
      </c>
      <c r="B193" s="55" t="s">
        <v>78</v>
      </c>
      <c r="C193" s="252">
        <v>2000</v>
      </c>
      <c r="D193" s="247">
        <f aca="true" t="shared" si="26" ref="D193:D201">E193-C193</f>
        <v>0</v>
      </c>
      <c r="E193" s="252">
        <v>2000</v>
      </c>
    </row>
    <row r="194" spans="1:5" ht="12.75">
      <c r="A194" s="170">
        <v>3213</v>
      </c>
      <c r="B194" s="55" t="s">
        <v>79</v>
      </c>
      <c r="C194" s="252">
        <v>2000</v>
      </c>
      <c r="D194" s="247">
        <f t="shared" si="26"/>
        <v>0</v>
      </c>
      <c r="E194" s="252">
        <v>2000</v>
      </c>
    </row>
    <row r="195" spans="1:5" ht="12.75">
      <c r="A195" s="170">
        <v>3221</v>
      </c>
      <c r="B195" s="55" t="s">
        <v>103</v>
      </c>
      <c r="C195" s="252">
        <v>2000</v>
      </c>
      <c r="D195" s="247">
        <f t="shared" si="26"/>
        <v>0</v>
      </c>
      <c r="E195" s="252">
        <v>2000</v>
      </c>
    </row>
    <row r="196" spans="1:5" ht="12.75">
      <c r="A196" s="170">
        <v>3223</v>
      </c>
      <c r="B196" s="55" t="s">
        <v>73</v>
      </c>
      <c r="C196" s="252">
        <v>18000</v>
      </c>
      <c r="D196" s="247">
        <f t="shared" si="26"/>
        <v>0</v>
      </c>
      <c r="E196" s="252">
        <v>18000</v>
      </c>
    </row>
    <row r="197" spans="1:5" ht="12.75">
      <c r="A197" s="170">
        <v>3225</v>
      </c>
      <c r="B197" s="55" t="s">
        <v>83</v>
      </c>
      <c r="C197" s="252">
        <v>2000</v>
      </c>
      <c r="D197" s="247">
        <f t="shared" si="26"/>
        <v>0</v>
      </c>
      <c r="E197" s="252">
        <v>2000</v>
      </c>
    </row>
    <row r="198" spans="1:5" ht="12.75">
      <c r="A198" s="170">
        <v>3231</v>
      </c>
      <c r="B198" s="55" t="s">
        <v>80</v>
      </c>
      <c r="C198" s="252">
        <v>5000</v>
      </c>
      <c r="D198" s="247">
        <f t="shared" si="26"/>
        <v>0</v>
      </c>
      <c r="E198" s="252">
        <v>5000</v>
      </c>
    </row>
    <row r="199" spans="1:5" ht="12.75">
      <c r="A199" s="170">
        <v>3232</v>
      </c>
      <c r="B199" s="55" t="s">
        <v>268</v>
      </c>
      <c r="C199" s="252">
        <v>2000</v>
      </c>
      <c r="D199" s="247">
        <f t="shared" si="26"/>
        <v>28000</v>
      </c>
      <c r="E199" s="252">
        <v>30000</v>
      </c>
    </row>
    <row r="200" spans="1:5" ht="12.75">
      <c r="A200" s="170">
        <v>3293</v>
      </c>
      <c r="B200" s="55" t="s">
        <v>71</v>
      </c>
      <c r="C200" s="252">
        <v>2000</v>
      </c>
      <c r="D200" s="247">
        <f t="shared" si="26"/>
        <v>0</v>
      </c>
      <c r="E200" s="252">
        <v>2000</v>
      </c>
    </row>
    <row r="201" spans="1:5" ht="12.75">
      <c r="A201" s="170">
        <v>3299</v>
      </c>
      <c r="B201" s="55" t="s">
        <v>46</v>
      </c>
      <c r="C201" s="252">
        <v>15000</v>
      </c>
      <c r="D201" s="247">
        <f t="shared" si="26"/>
        <v>0</v>
      </c>
      <c r="E201" s="252">
        <v>15000</v>
      </c>
    </row>
    <row r="202" spans="1:5" ht="12.75">
      <c r="A202" s="169">
        <v>34</v>
      </c>
      <c r="B202" s="204" t="s">
        <v>47</v>
      </c>
      <c r="C202" s="264">
        <f>C203</f>
        <v>3000</v>
      </c>
      <c r="D202" s="264">
        <f>D203</f>
        <v>0</v>
      </c>
      <c r="E202" s="264">
        <f>E203</f>
        <v>3000</v>
      </c>
    </row>
    <row r="203" spans="1:5" ht="12.75">
      <c r="A203" s="170">
        <v>3431</v>
      </c>
      <c r="B203" s="202" t="s">
        <v>81</v>
      </c>
      <c r="C203" s="265">
        <v>3000</v>
      </c>
      <c r="D203" s="247">
        <f>E203-C203</f>
        <v>0</v>
      </c>
      <c r="E203" s="265">
        <v>3000</v>
      </c>
    </row>
    <row r="204" spans="1:5" s="11" customFormat="1" ht="12.75">
      <c r="A204" s="290" t="s">
        <v>269</v>
      </c>
      <c r="B204" s="291"/>
      <c r="C204" s="292">
        <f aca="true" t="shared" si="27" ref="C204:E206">C205</f>
        <v>10000</v>
      </c>
      <c r="D204" s="292">
        <f t="shared" si="27"/>
        <v>0</v>
      </c>
      <c r="E204" s="292">
        <f t="shared" si="27"/>
        <v>10000</v>
      </c>
    </row>
    <row r="205" spans="1:5" ht="12.75">
      <c r="A205" s="205">
        <v>4</v>
      </c>
      <c r="B205" s="206" t="s">
        <v>115</v>
      </c>
      <c r="C205" s="264">
        <f t="shared" si="27"/>
        <v>10000</v>
      </c>
      <c r="D205" s="264">
        <f t="shared" si="27"/>
        <v>0</v>
      </c>
      <c r="E205" s="264">
        <f t="shared" si="27"/>
        <v>10000</v>
      </c>
    </row>
    <row r="206" spans="1:5" ht="12.75">
      <c r="A206" s="205">
        <v>42</v>
      </c>
      <c r="B206" s="206" t="s">
        <v>270</v>
      </c>
      <c r="C206" s="264">
        <f t="shared" si="27"/>
        <v>10000</v>
      </c>
      <c r="D206" s="264">
        <f t="shared" si="27"/>
        <v>0</v>
      </c>
      <c r="E206" s="264">
        <f t="shared" si="27"/>
        <v>10000</v>
      </c>
    </row>
    <row r="207" spans="1:5" ht="12.75">
      <c r="A207" s="170">
        <v>4221</v>
      </c>
      <c r="B207" s="202" t="s">
        <v>271</v>
      </c>
      <c r="C207" s="265">
        <v>10000</v>
      </c>
      <c r="D207" s="247">
        <f>E207-C207</f>
        <v>0</v>
      </c>
      <c r="E207" s="265">
        <v>10000</v>
      </c>
    </row>
    <row r="208" spans="1:5" ht="12.75">
      <c r="A208" s="370" t="s">
        <v>194</v>
      </c>
      <c r="B208" s="371"/>
      <c r="C208" s="300">
        <f aca="true" t="shared" si="28" ref="C208:E210">C209</f>
        <v>15000</v>
      </c>
      <c r="D208" s="300">
        <f t="shared" si="28"/>
        <v>0</v>
      </c>
      <c r="E208" s="300">
        <f t="shared" si="28"/>
        <v>15000</v>
      </c>
    </row>
    <row r="209" spans="1:5" ht="12.75">
      <c r="A209" s="169">
        <v>4</v>
      </c>
      <c r="B209" s="65" t="s">
        <v>115</v>
      </c>
      <c r="C209" s="251">
        <f t="shared" si="28"/>
        <v>15000</v>
      </c>
      <c r="D209" s="251">
        <f t="shared" si="28"/>
        <v>0</v>
      </c>
      <c r="E209" s="251">
        <f t="shared" si="28"/>
        <v>15000</v>
      </c>
    </row>
    <row r="210" spans="1:5" ht="22.5">
      <c r="A210" s="169">
        <v>42</v>
      </c>
      <c r="B210" s="65" t="s">
        <v>116</v>
      </c>
      <c r="C210" s="251">
        <f t="shared" si="28"/>
        <v>15000</v>
      </c>
      <c r="D210" s="251">
        <f t="shared" si="28"/>
        <v>0</v>
      </c>
      <c r="E210" s="251">
        <f t="shared" si="28"/>
        <v>15000</v>
      </c>
    </row>
    <row r="211" spans="1:5" ht="12.75">
      <c r="A211" s="170">
        <v>4241</v>
      </c>
      <c r="B211" s="55" t="s">
        <v>136</v>
      </c>
      <c r="C211" s="252">
        <v>15000</v>
      </c>
      <c r="D211" s="247">
        <f>E211-C211</f>
        <v>0</v>
      </c>
      <c r="E211" s="252">
        <v>15000</v>
      </c>
    </row>
    <row r="212" spans="1:5" ht="12.75">
      <c r="A212" s="366" t="s">
        <v>137</v>
      </c>
      <c r="B212" s="365"/>
      <c r="C212" s="298">
        <f aca="true" t="shared" si="29" ref="C212:E215">C213</f>
        <v>145000</v>
      </c>
      <c r="D212" s="298">
        <f t="shared" si="29"/>
        <v>0</v>
      </c>
      <c r="E212" s="298">
        <f t="shared" si="29"/>
        <v>145000</v>
      </c>
    </row>
    <row r="213" spans="1:5" ht="12.75">
      <c r="A213" s="364" t="s">
        <v>200</v>
      </c>
      <c r="B213" s="365"/>
      <c r="C213" s="269">
        <f t="shared" si="29"/>
        <v>145000</v>
      </c>
      <c r="D213" s="269">
        <f t="shared" si="29"/>
        <v>0</v>
      </c>
      <c r="E213" s="269">
        <f t="shared" si="29"/>
        <v>145000</v>
      </c>
    </row>
    <row r="214" spans="1:5" ht="15.75" customHeight="1">
      <c r="A214" s="169">
        <v>3</v>
      </c>
      <c r="B214" s="65" t="s">
        <v>96</v>
      </c>
      <c r="C214" s="251">
        <f t="shared" si="29"/>
        <v>145000</v>
      </c>
      <c r="D214" s="251">
        <f t="shared" si="29"/>
        <v>0</v>
      </c>
      <c r="E214" s="251">
        <f t="shared" si="29"/>
        <v>145000</v>
      </c>
    </row>
    <row r="215" spans="1:5" ht="12.75">
      <c r="A215" s="169">
        <v>38</v>
      </c>
      <c r="B215" s="65" t="s">
        <v>97</v>
      </c>
      <c r="C215" s="251">
        <f t="shared" si="29"/>
        <v>145000</v>
      </c>
      <c r="D215" s="251">
        <f t="shared" si="29"/>
        <v>0</v>
      </c>
      <c r="E215" s="251">
        <f t="shared" si="29"/>
        <v>145000</v>
      </c>
    </row>
    <row r="216" spans="1:5" ht="15" customHeight="1">
      <c r="A216" s="170">
        <v>3811</v>
      </c>
      <c r="B216" s="55" t="s">
        <v>98</v>
      </c>
      <c r="C216" s="252">
        <v>145000</v>
      </c>
      <c r="D216" s="247">
        <f>E216-C216</f>
        <v>0</v>
      </c>
      <c r="E216" s="252">
        <v>145000</v>
      </c>
    </row>
    <row r="217" spans="1:5" ht="15" customHeight="1">
      <c r="A217" s="174" t="s">
        <v>198</v>
      </c>
      <c r="B217" s="57"/>
      <c r="C217" s="278">
        <f aca="true" t="shared" si="30" ref="C217:E220">C218</f>
        <v>25000</v>
      </c>
      <c r="D217" s="278">
        <f t="shared" si="30"/>
        <v>0</v>
      </c>
      <c r="E217" s="278">
        <f t="shared" si="30"/>
        <v>25000</v>
      </c>
    </row>
    <row r="218" spans="1:5" ht="15" customHeight="1">
      <c r="A218" s="171" t="s">
        <v>293</v>
      </c>
      <c r="B218" s="54"/>
      <c r="C218" s="272">
        <f t="shared" si="30"/>
        <v>25000</v>
      </c>
      <c r="D218" s="272">
        <f t="shared" si="30"/>
        <v>0</v>
      </c>
      <c r="E218" s="272">
        <f t="shared" si="30"/>
        <v>25000</v>
      </c>
    </row>
    <row r="219" spans="1:5" ht="15" customHeight="1">
      <c r="A219" s="169">
        <v>3</v>
      </c>
      <c r="B219" s="92" t="s">
        <v>96</v>
      </c>
      <c r="C219" s="251">
        <f t="shared" si="30"/>
        <v>25000</v>
      </c>
      <c r="D219" s="251">
        <f t="shared" si="30"/>
        <v>0</v>
      </c>
      <c r="E219" s="251">
        <f t="shared" si="30"/>
        <v>25000</v>
      </c>
    </row>
    <row r="220" spans="1:5" ht="15" customHeight="1">
      <c r="A220" s="169">
        <v>38</v>
      </c>
      <c r="B220" s="92" t="s">
        <v>97</v>
      </c>
      <c r="C220" s="251">
        <f t="shared" si="30"/>
        <v>25000</v>
      </c>
      <c r="D220" s="251">
        <f t="shared" si="30"/>
        <v>0</v>
      </c>
      <c r="E220" s="251">
        <f t="shared" si="30"/>
        <v>25000</v>
      </c>
    </row>
    <row r="221" spans="1:5" ht="15" customHeight="1">
      <c r="A221" s="170">
        <v>3811</v>
      </c>
      <c r="B221" s="55" t="s">
        <v>98</v>
      </c>
      <c r="C221" s="252">
        <v>25000</v>
      </c>
      <c r="D221" s="247">
        <f>E221-C221</f>
        <v>0</v>
      </c>
      <c r="E221" s="252">
        <v>25000</v>
      </c>
    </row>
    <row r="222" spans="1:5" ht="12.75">
      <c r="A222" s="183" t="s">
        <v>201</v>
      </c>
      <c r="B222" s="73" t="s">
        <v>232</v>
      </c>
      <c r="C222" s="253">
        <f aca="true" t="shared" si="31" ref="C222:E223">C223</f>
        <v>245000</v>
      </c>
      <c r="D222" s="253">
        <f t="shared" si="31"/>
        <v>15000</v>
      </c>
      <c r="E222" s="253">
        <f t="shared" si="31"/>
        <v>260000</v>
      </c>
    </row>
    <row r="223" spans="1:5" ht="12.75">
      <c r="A223" s="184" t="s">
        <v>138</v>
      </c>
      <c r="B223" s="61"/>
      <c r="C223" s="301">
        <f t="shared" si="31"/>
        <v>245000</v>
      </c>
      <c r="D223" s="301">
        <f t="shared" si="31"/>
        <v>15000</v>
      </c>
      <c r="E223" s="301">
        <f t="shared" si="31"/>
        <v>260000</v>
      </c>
    </row>
    <row r="224" spans="1:5" ht="12.75">
      <c r="A224" s="186" t="s">
        <v>139</v>
      </c>
      <c r="B224" s="57"/>
      <c r="C224" s="278">
        <f>C225+C229</f>
        <v>245000</v>
      </c>
      <c r="D224" s="278">
        <f>D225+D229</f>
        <v>15000</v>
      </c>
      <c r="E224" s="278">
        <f>E225+E229</f>
        <v>260000</v>
      </c>
    </row>
    <row r="225" spans="1:5" ht="17.25" customHeight="1">
      <c r="A225" s="168" t="s">
        <v>140</v>
      </c>
      <c r="B225" s="54"/>
      <c r="C225" s="272">
        <f aca="true" t="shared" si="32" ref="C225:E227">C226</f>
        <v>200000</v>
      </c>
      <c r="D225" s="272">
        <f t="shared" si="32"/>
        <v>0</v>
      </c>
      <c r="E225" s="272">
        <f t="shared" si="32"/>
        <v>200000</v>
      </c>
    </row>
    <row r="226" spans="1:5" ht="15.75" customHeight="1">
      <c r="A226" s="169">
        <v>3</v>
      </c>
      <c r="B226" s="65" t="s">
        <v>96</v>
      </c>
      <c r="C226" s="251">
        <f t="shared" si="32"/>
        <v>200000</v>
      </c>
      <c r="D226" s="251">
        <f t="shared" si="32"/>
        <v>0</v>
      </c>
      <c r="E226" s="251">
        <f t="shared" si="32"/>
        <v>200000</v>
      </c>
    </row>
    <row r="227" spans="1:5" ht="12.75">
      <c r="A227" s="169">
        <v>38</v>
      </c>
      <c r="B227" s="65" t="s">
        <v>97</v>
      </c>
      <c r="C227" s="251">
        <f t="shared" si="32"/>
        <v>200000</v>
      </c>
      <c r="D227" s="251">
        <f t="shared" si="32"/>
        <v>0</v>
      </c>
      <c r="E227" s="251">
        <f t="shared" si="32"/>
        <v>200000</v>
      </c>
    </row>
    <row r="228" spans="1:5" ht="12.75">
      <c r="A228" s="170">
        <v>3811</v>
      </c>
      <c r="B228" s="59" t="s">
        <v>98</v>
      </c>
      <c r="C228" s="252">
        <v>200000</v>
      </c>
      <c r="D228" s="247">
        <f>E228-C228</f>
        <v>0</v>
      </c>
      <c r="E228" s="252">
        <v>200000</v>
      </c>
    </row>
    <row r="229" spans="1:5" ht="12.75">
      <c r="A229" s="168" t="s">
        <v>141</v>
      </c>
      <c r="B229" s="94"/>
      <c r="C229" s="272">
        <f aca="true" t="shared" si="33" ref="C229:E231">C230</f>
        <v>45000</v>
      </c>
      <c r="D229" s="272">
        <f t="shared" si="33"/>
        <v>15000</v>
      </c>
      <c r="E229" s="272">
        <f t="shared" si="33"/>
        <v>60000</v>
      </c>
    </row>
    <row r="230" spans="1:5" ht="12.75">
      <c r="A230" s="169">
        <v>3</v>
      </c>
      <c r="B230" s="65" t="s">
        <v>96</v>
      </c>
      <c r="C230" s="251">
        <f t="shared" si="33"/>
        <v>45000</v>
      </c>
      <c r="D230" s="251">
        <f t="shared" si="33"/>
        <v>15000</v>
      </c>
      <c r="E230" s="251">
        <f t="shared" si="33"/>
        <v>60000</v>
      </c>
    </row>
    <row r="231" spans="1:5" ht="15" customHeight="1">
      <c r="A231" s="169">
        <v>38</v>
      </c>
      <c r="B231" s="65" t="s">
        <v>97</v>
      </c>
      <c r="C231" s="251">
        <f t="shared" si="33"/>
        <v>45000</v>
      </c>
      <c r="D231" s="251">
        <f t="shared" si="33"/>
        <v>15000</v>
      </c>
      <c r="E231" s="251">
        <f t="shared" si="33"/>
        <v>60000</v>
      </c>
    </row>
    <row r="232" spans="1:5" ht="15" customHeight="1">
      <c r="A232" s="170">
        <v>3811</v>
      </c>
      <c r="B232" s="55" t="s">
        <v>98</v>
      </c>
      <c r="C232" s="252">
        <v>45000</v>
      </c>
      <c r="D232" s="247">
        <f>E232-C232</f>
        <v>15000</v>
      </c>
      <c r="E232" s="252">
        <v>60000</v>
      </c>
    </row>
    <row r="233" spans="1:5" ht="22.5" customHeight="1">
      <c r="A233" s="183" t="s">
        <v>207</v>
      </c>
      <c r="B233" s="73" t="s">
        <v>233</v>
      </c>
      <c r="C233" s="253">
        <f>C234</f>
        <v>294000</v>
      </c>
      <c r="D233" s="253">
        <f>D234</f>
        <v>0</v>
      </c>
      <c r="E233" s="253">
        <f>E234</f>
        <v>294000</v>
      </c>
    </row>
    <row r="234" spans="1:5" ht="12.75">
      <c r="A234" s="184" t="s">
        <v>142</v>
      </c>
      <c r="B234" s="61"/>
      <c r="C234" s="301">
        <f>C235+C240</f>
        <v>294000</v>
      </c>
      <c r="D234" s="301">
        <f>D235+D240</f>
        <v>0</v>
      </c>
      <c r="E234" s="301">
        <f>E235+E240</f>
        <v>294000</v>
      </c>
    </row>
    <row r="235" spans="1:5" ht="12.75">
      <c r="A235" s="186" t="s">
        <v>143</v>
      </c>
      <c r="B235" s="57"/>
      <c r="C235" s="278">
        <f aca="true" t="shared" si="34" ref="C235:E238">C236</f>
        <v>231000</v>
      </c>
      <c r="D235" s="278">
        <f t="shared" si="34"/>
        <v>0</v>
      </c>
      <c r="E235" s="278">
        <f t="shared" si="34"/>
        <v>231000</v>
      </c>
    </row>
    <row r="236" spans="1:5" ht="12.75">
      <c r="A236" s="168" t="s">
        <v>216</v>
      </c>
      <c r="B236" s="54"/>
      <c r="C236" s="272">
        <f t="shared" si="34"/>
        <v>231000</v>
      </c>
      <c r="D236" s="272">
        <f t="shared" si="34"/>
        <v>0</v>
      </c>
      <c r="E236" s="272">
        <f t="shared" si="34"/>
        <v>231000</v>
      </c>
    </row>
    <row r="237" spans="1:5" ht="12.75">
      <c r="A237" s="169">
        <v>3</v>
      </c>
      <c r="B237" s="65" t="s">
        <v>96</v>
      </c>
      <c r="C237" s="251">
        <f t="shared" si="34"/>
        <v>231000</v>
      </c>
      <c r="D237" s="251">
        <f t="shared" si="34"/>
        <v>0</v>
      </c>
      <c r="E237" s="251">
        <f t="shared" si="34"/>
        <v>231000</v>
      </c>
    </row>
    <row r="238" spans="1:5" ht="12.75">
      <c r="A238" s="169">
        <v>37</v>
      </c>
      <c r="B238" s="65" t="s">
        <v>133</v>
      </c>
      <c r="C238" s="251">
        <f t="shared" si="34"/>
        <v>231000</v>
      </c>
      <c r="D238" s="251">
        <f t="shared" si="34"/>
        <v>0</v>
      </c>
      <c r="E238" s="251">
        <f t="shared" si="34"/>
        <v>231000</v>
      </c>
    </row>
    <row r="239" spans="1:5" ht="12.75">
      <c r="A239" s="170">
        <v>3721</v>
      </c>
      <c r="B239" s="55" t="s">
        <v>144</v>
      </c>
      <c r="C239" s="259">
        <v>231000</v>
      </c>
      <c r="D239" s="247">
        <f>E239-C239</f>
        <v>0</v>
      </c>
      <c r="E239" s="259">
        <v>231000</v>
      </c>
    </row>
    <row r="240" spans="1:5" ht="12.75">
      <c r="A240" s="186" t="s">
        <v>145</v>
      </c>
      <c r="B240" s="80"/>
      <c r="C240" s="295">
        <f>C241+C245</f>
        <v>63000</v>
      </c>
      <c r="D240" s="295">
        <f>D241+D245</f>
        <v>0</v>
      </c>
      <c r="E240" s="295">
        <f>E241+E245</f>
        <v>63000</v>
      </c>
    </row>
    <row r="241" spans="1:5" ht="12.75">
      <c r="A241" s="187" t="s">
        <v>294</v>
      </c>
      <c r="B241" s="78"/>
      <c r="C241" s="272">
        <f aca="true" t="shared" si="35" ref="C241:E243">C242</f>
        <v>38000</v>
      </c>
      <c r="D241" s="272">
        <f t="shared" si="35"/>
        <v>0</v>
      </c>
      <c r="E241" s="272">
        <f t="shared" si="35"/>
        <v>38000</v>
      </c>
    </row>
    <row r="242" spans="1:5" ht="12.75">
      <c r="A242" s="169">
        <v>3</v>
      </c>
      <c r="B242" s="65" t="s">
        <v>96</v>
      </c>
      <c r="C242" s="251">
        <f t="shared" si="35"/>
        <v>38000</v>
      </c>
      <c r="D242" s="251">
        <f t="shared" si="35"/>
        <v>0</v>
      </c>
      <c r="E242" s="251">
        <f t="shared" si="35"/>
        <v>38000</v>
      </c>
    </row>
    <row r="243" spans="1:5" ht="12.75">
      <c r="A243" s="169">
        <v>38</v>
      </c>
      <c r="B243" s="65" t="s">
        <v>97</v>
      </c>
      <c r="C243" s="251">
        <f t="shared" si="35"/>
        <v>38000</v>
      </c>
      <c r="D243" s="251">
        <f t="shared" si="35"/>
        <v>0</v>
      </c>
      <c r="E243" s="251">
        <f t="shared" si="35"/>
        <v>38000</v>
      </c>
    </row>
    <row r="244" spans="1:5" ht="12.75">
      <c r="A244" s="170">
        <v>3811</v>
      </c>
      <c r="B244" s="55" t="s">
        <v>98</v>
      </c>
      <c r="C244" s="252">
        <v>38000</v>
      </c>
      <c r="D244" s="247">
        <f>E244-C244</f>
        <v>0</v>
      </c>
      <c r="E244" s="252">
        <v>38000</v>
      </c>
    </row>
    <row r="245" spans="1:5" ht="12.75">
      <c r="A245" s="168" t="s">
        <v>146</v>
      </c>
      <c r="B245" s="54"/>
      <c r="C245" s="272">
        <f aca="true" t="shared" si="36" ref="C245:E247">C246</f>
        <v>25000</v>
      </c>
      <c r="D245" s="272">
        <f t="shared" si="36"/>
        <v>0</v>
      </c>
      <c r="E245" s="272">
        <f t="shared" si="36"/>
        <v>25000</v>
      </c>
    </row>
    <row r="246" spans="1:5" ht="12.75">
      <c r="A246" s="169">
        <v>3</v>
      </c>
      <c r="B246" s="65" t="s">
        <v>96</v>
      </c>
      <c r="C246" s="251">
        <f t="shared" si="36"/>
        <v>25000</v>
      </c>
      <c r="D246" s="251">
        <f t="shared" si="36"/>
        <v>0</v>
      </c>
      <c r="E246" s="251">
        <f t="shared" si="36"/>
        <v>25000</v>
      </c>
    </row>
    <row r="247" spans="1:5" ht="12.75">
      <c r="A247" s="169">
        <v>38</v>
      </c>
      <c r="B247" s="65" t="s">
        <v>97</v>
      </c>
      <c r="C247" s="251">
        <f t="shared" si="36"/>
        <v>25000</v>
      </c>
      <c r="D247" s="251">
        <f t="shared" si="36"/>
        <v>0</v>
      </c>
      <c r="E247" s="251">
        <f t="shared" si="36"/>
        <v>25000</v>
      </c>
    </row>
    <row r="248" spans="1:5" ht="12.75">
      <c r="A248" s="170">
        <v>3811</v>
      </c>
      <c r="B248" s="55" t="s">
        <v>98</v>
      </c>
      <c r="C248" s="265">
        <v>25000</v>
      </c>
      <c r="D248" s="247">
        <f>E248-C248</f>
        <v>0</v>
      </c>
      <c r="E248" s="265">
        <v>25000</v>
      </c>
    </row>
    <row r="249" spans="1:5" ht="24" customHeight="1">
      <c r="A249" s="183" t="s">
        <v>208</v>
      </c>
      <c r="B249" s="84" t="s">
        <v>234</v>
      </c>
      <c r="C249" s="266">
        <f aca="true" t="shared" si="37" ref="C249:E251">C250</f>
        <v>20000</v>
      </c>
      <c r="D249" s="266">
        <f t="shared" si="37"/>
        <v>0</v>
      </c>
      <c r="E249" s="266">
        <f t="shared" si="37"/>
        <v>20000</v>
      </c>
    </row>
    <row r="250" spans="1:5" ht="12.75">
      <c r="A250" s="188" t="s">
        <v>142</v>
      </c>
      <c r="B250" s="68"/>
      <c r="C250" s="304">
        <f t="shared" si="37"/>
        <v>20000</v>
      </c>
      <c r="D250" s="304">
        <f t="shared" si="37"/>
        <v>0</v>
      </c>
      <c r="E250" s="304">
        <f t="shared" si="37"/>
        <v>20000</v>
      </c>
    </row>
    <row r="251" spans="1:5" ht="20.25" customHeight="1">
      <c r="A251" s="168" t="s">
        <v>182</v>
      </c>
      <c r="B251" s="70"/>
      <c r="C251" s="267">
        <f t="shared" si="37"/>
        <v>20000</v>
      </c>
      <c r="D251" s="267">
        <f t="shared" si="37"/>
        <v>0</v>
      </c>
      <c r="E251" s="267">
        <f t="shared" si="37"/>
        <v>20000</v>
      </c>
    </row>
    <row r="252" spans="1:5" ht="12.75">
      <c r="A252" s="189">
        <v>3</v>
      </c>
      <c r="B252" s="69" t="s">
        <v>96</v>
      </c>
      <c r="C252" s="268">
        <f aca="true" t="shared" si="38" ref="C252:E253">C253</f>
        <v>20000</v>
      </c>
      <c r="D252" s="268">
        <f t="shared" si="38"/>
        <v>0</v>
      </c>
      <c r="E252" s="268">
        <f t="shared" si="38"/>
        <v>20000</v>
      </c>
    </row>
    <row r="253" spans="1:5" ht="12.75">
      <c r="A253" s="189">
        <v>38</v>
      </c>
      <c r="B253" s="69" t="s">
        <v>97</v>
      </c>
      <c r="C253" s="268">
        <f t="shared" si="38"/>
        <v>20000</v>
      </c>
      <c r="D253" s="268">
        <f t="shared" si="38"/>
        <v>0</v>
      </c>
      <c r="E253" s="268">
        <f t="shared" si="38"/>
        <v>20000</v>
      </c>
    </row>
    <row r="254" spans="1:5" ht="12.75">
      <c r="A254" s="170">
        <v>3811</v>
      </c>
      <c r="B254" s="71" t="s">
        <v>98</v>
      </c>
      <c r="C254" s="252">
        <v>20000</v>
      </c>
      <c r="D254" s="247">
        <f>E254-C254</f>
        <v>0</v>
      </c>
      <c r="E254" s="252">
        <v>20000</v>
      </c>
    </row>
    <row r="257" spans="4:5" ht="12.75">
      <c r="D257" s="79"/>
      <c r="E257" s="79"/>
    </row>
  </sheetData>
  <sheetProtection/>
  <mergeCells count="11">
    <mergeCell ref="A208:B208"/>
    <mergeCell ref="A5:B5"/>
    <mergeCell ref="A143:B143"/>
    <mergeCell ref="A164:B164"/>
    <mergeCell ref="A166:B166"/>
    <mergeCell ref="A213:B213"/>
    <mergeCell ref="A185:B185"/>
    <mergeCell ref="A212:B212"/>
    <mergeCell ref="A61:B61"/>
    <mergeCell ref="A170:B170"/>
    <mergeCell ref="A183:B18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D27"/>
  <sheetViews>
    <sheetView tabSelected="1" zoomScalePageLayoutView="0" workbookViewId="0" topLeftCell="A1">
      <selection activeCell="C26" sqref="C26"/>
    </sheetView>
  </sheetViews>
  <sheetFormatPr defaultColWidth="9.140625" defaultRowHeight="12.75"/>
  <cols>
    <col min="3" max="3" width="60.57421875" style="0" customWidth="1"/>
  </cols>
  <sheetData>
    <row r="1" spans="2:4" ht="12.75">
      <c r="B1" s="38"/>
      <c r="C1" s="38"/>
      <c r="D1" s="38"/>
    </row>
    <row r="2" spans="2:4" ht="12.75">
      <c r="B2" s="38"/>
      <c r="C2" s="38"/>
      <c r="D2" s="38"/>
    </row>
    <row r="3" spans="2:4" ht="12.75">
      <c r="B3" s="38"/>
      <c r="C3" s="38"/>
      <c r="D3" s="38"/>
    </row>
    <row r="4" spans="2:4" ht="12.75">
      <c r="B4" s="22" t="s">
        <v>84</v>
      </c>
      <c r="C4" s="39" t="s">
        <v>85</v>
      </c>
      <c r="D4" s="40"/>
    </row>
    <row r="5" spans="2:4" ht="12.75">
      <c r="B5" s="41"/>
      <c r="C5" s="39"/>
      <c r="D5" s="40"/>
    </row>
    <row r="6" spans="2:4" ht="12.75">
      <c r="B6" s="372" t="s">
        <v>35</v>
      </c>
      <c r="C6" s="350"/>
      <c r="D6" s="350"/>
    </row>
    <row r="7" spans="2:4" ht="12.75">
      <c r="B7" s="38"/>
      <c r="C7" s="39"/>
      <c r="D7" s="38"/>
    </row>
    <row r="8" spans="2:4" ht="12.75">
      <c r="B8" s="355" t="s">
        <v>336</v>
      </c>
      <c r="C8" s="355"/>
      <c r="D8" s="355"/>
    </row>
    <row r="9" spans="2:4" ht="12.75">
      <c r="B9" s="355" t="s">
        <v>337</v>
      </c>
      <c r="C9" s="355"/>
      <c r="D9" s="355"/>
    </row>
    <row r="10" spans="2:4" ht="12.75">
      <c r="B10" s="38"/>
      <c r="C10" s="39"/>
      <c r="D10" s="38"/>
    </row>
    <row r="11" spans="2:4" ht="12.75">
      <c r="B11" s="38"/>
      <c r="C11" s="39"/>
      <c r="D11" s="38"/>
    </row>
    <row r="12" spans="2:4" ht="12.75">
      <c r="B12" s="38"/>
      <c r="C12" s="39"/>
      <c r="D12" s="38"/>
    </row>
    <row r="13" spans="2:4" ht="12.75">
      <c r="B13" s="38"/>
      <c r="C13" s="42" t="s">
        <v>86</v>
      </c>
      <c r="D13" s="38"/>
    </row>
    <row r="14" spans="2:4" ht="12.75">
      <c r="B14" s="38"/>
      <c r="C14" s="42"/>
      <c r="D14" s="38"/>
    </row>
    <row r="15" spans="2:4" ht="12.75">
      <c r="B15" s="38"/>
      <c r="C15" s="42"/>
      <c r="D15" s="38"/>
    </row>
    <row r="16" spans="2:4" ht="12.75">
      <c r="B16" s="38"/>
      <c r="C16" s="39"/>
      <c r="D16" s="38"/>
    </row>
    <row r="17" spans="2:4" ht="12.75">
      <c r="B17" s="43" t="s">
        <v>88</v>
      </c>
      <c r="C17" s="39" t="s">
        <v>340</v>
      </c>
      <c r="D17" s="38"/>
    </row>
    <row r="18" spans="2:4" ht="12.75">
      <c r="B18" s="43" t="s">
        <v>87</v>
      </c>
      <c r="C18" s="39" t="s">
        <v>341</v>
      </c>
      <c r="D18" s="38"/>
    </row>
    <row r="19" spans="2:4" ht="12.75">
      <c r="B19" s="38"/>
      <c r="C19" s="39"/>
      <c r="D19" s="38"/>
    </row>
    <row r="20" spans="2:4" ht="12.75">
      <c r="B20" s="38"/>
      <c r="C20" s="44" t="s">
        <v>90</v>
      </c>
      <c r="D20" s="38"/>
    </row>
    <row r="21" spans="2:4" ht="12.75">
      <c r="B21" s="38"/>
      <c r="C21" s="44"/>
      <c r="D21" s="38"/>
    </row>
    <row r="22" spans="2:4" ht="12.75">
      <c r="B22" s="38"/>
      <c r="C22" s="44" t="s">
        <v>185</v>
      </c>
      <c r="D22" s="38"/>
    </row>
    <row r="23" spans="2:4" ht="12.75">
      <c r="B23" s="38"/>
      <c r="C23" s="44" t="s">
        <v>315</v>
      </c>
      <c r="D23" s="38"/>
    </row>
    <row r="24" spans="2:4" ht="12.75">
      <c r="B24" s="38"/>
      <c r="C24" s="44"/>
      <c r="D24" s="38"/>
    </row>
    <row r="25" spans="2:4" ht="12.75">
      <c r="B25" s="38"/>
      <c r="C25" s="39"/>
      <c r="D25" s="38"/>
    </row>
    <row r="26" spans="2:4" ht="12.75">
      <c r="B26" s="43" t="s">
        <v>89</v>
      </c>
      <c r="C26" s="45" t="s">
        <v>342</v>
      </c>
      <c r="D26" s="38"/>
    </row>
    <row r="27" ht="12.75">
      <c r="C27" s="7"/>
    </row>
  </sheetData>
  <sheetProtection/>
  <mergeCells count="3">
    <mergeCell ref="B6:D6"/>
    <mergeCell ref="B8:D8"/>
    <mergeCell ref="B9:D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lipovica</dc:creator>
  <cp:keywords/>
  <dc:description/>
  <cp:lastModifiedBy>Tajnistvo</cp:lastModifiedBy>
  <cp:lastPrinted>2014-06-03T06:31:56Z</cp:lastPrinted>
  <dcterms:created xsi:type="dcterms:W3CDTF">2004-02-16T15:22:46Z</dcterms:created>
  <dcterms:modified xsi:type="dcterms:W3CDTF">2014-06-04T09:20:56Z</dcterms:modified>
  <cp:category/>
  <cp:version/>
  <cp:contentType/>
  <cp:contentStatus/>
</cp:coreProperties>
</file>